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４年度\04作業グループ\59事業用大規模建築物\03　毎年3月　再利用計画書提出依頼\R7\"/>
    </mc:Choice>
  </mc:AlternateContent>
  <xr:revisionPtr revIDLastSave="0" documentId="13_ncr:1_{07C0E812-A7A4-4B82-A58F-3C9ADD5AEDBD}" xr6:coauthVersionLast="47" xr6:coauthVersionMax="47" xr10:uidLastSave="{00000000-0000-0000-0000-000000000000}"/>
  <workbookProtection workbookAlgorithmName="SHA-512" workbookHashValue="Vlfu/FvgdpHohzu7U/b4KetqhKNTjwmksDc394wRLQXQh/EbsZRReoLhC7SybI8ABHanXNY9Zd5zVfhlDA5Pgw==" workbookSaltValue="OKh0TMzsTaoAc2oboY6YVA==" workbookSpinCount="100000" lockStructure="1"/>
  <bookViews>
    <workbookView xWindow="-120" yWindow="-120" windowWidth="21840" windowHeight="13020" xr2:uid="{00000000-000D-0000-FFFF-FFFF00000000}"/>
  </bookViews>
  <sheets>
    <sheet name="表（自動計算）" sheetId="1" r:id="rId1"/>
    <sheet name="裏（自動計算）" sheetId="3" r:id="rId2"/>
    <sheet name="別紙テナント一覧" sheetId="2" r:id="rId3"/>
    <sheet name="データシート" sheetId="4" r:id="rId4"/>
  </sheets>
  <definedNames>
    <definedName name="_xlnm.Print_Area" localSheetId="0">'表（自動計算）'!$A$1:$O$51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H29" i="1"/>
  <c r="K1" i="3"/>
  <c r="P4" i="1"/>
  <c r="P43" i="1"/>
  <c r="AM3" i="4"/>
  <c r="AK3" i="4"/>
  <c r="AJ3" i="4"/>
  <c r="AI3" i="4"/>
  <c r="AH3" i="4"/>
  <c r="AG3" i="4"/>
  <c r="AF3" i="4"/>
  <c r="AE3" i="4"/>
  <c r="AC3" i="4"/>
  <c r="AB3" i="4"/>
  <c r="AA3" i="4"/>
  <c r="Z3" i="4"/>
  <c r="X3" i="4"/>
  <c r="W3" i="4"/>
  <c r="V3" i="4"/>
  <c r="U3" i="4"/>
  <c r="T3" i="4"/>
  <c r="S3" i="4"/>
  <c r="R3" i="4"/>
  <c r="AM2" i="4"/>
  <c r="AK2" i="4"/>
  <c r="AJ2" i="4"/>
  <c r="AI2" i="4"/>
  <c r="AH2" i="4"/>
  <c r="AG2" i="4"/>
  <c r="AF2" i="4"/>
  <c r="AE2" i="4"/>
  <c r="AC2" i="4"/>
  <c r="AB2" i="4"/>
  <c r="AA2" i="4"/>
  <c r="Z2" i="4"/>
  <c r="X2" i="4"/>
  <c r="W2" i="4"/>
  <c r="V2" i="4"/>
  <c r="U2" i="4"/>
  <c r="T2" i="4"/>
  <c r="S2" i="4"/>
  <c r="R2" i="4"/>
  <c r="P34" i="1" l="1"/>
  <c r="P33" i="1"/>
  <c r="P32" i="1"/>
  <c r="P31" i="1"/>
  <c r="P28" i="1"/>
  <c r="P17" i="1"/>
  <c r="P16" i="1"/>
  <c r="AA27" i="3"/>
  <c r="AA25" i="3"/>
  <c r="AA24" i="3"/>
  <c r="AA23" i="3"/>
  <c r="AA22" i="3"/>
  <c r="AA21" i="3"/>
  <c r="AA20" i="3"/>
  <c r="AA19" i="3"/>
  <c r="AA17" i="3"/>
  <c r="AA16" i="3"/>
  <c r="AA15" i="3"/>
  <c r="AA14" i="3"/>
  <c r="AA12" i="3"/>
  <c r="AA11" i="3"/>
  <c r="AA10" i="3"/>
  <c r="AA9" i="3"/>
  <c r="AA8" i="3"/>
  <c r="AA7" i="3"/>
  <c r="AA6" i="3"/>
  <c r="P41" i="1"/>
  <c r="P40" i="1"/>
  <c r="P39" i="1"/>
  <c r="P38" i="1"/>
  <c r="P37" i="1"/>
  <c r="P36" i="1"/>
  <c r="P47" i="1"/>
  <c r="P50" i="1"/>
  <c r="P44" i="1"/>
  <c r="R48" i="1"/>
  <c r="R45" i="1"/>
  <c r="R46" i="1"/>
  <c r="R47" i="1"/>
  <c r="R49" i="1"/>
  <c r="P35" i="1"/>
  <c r="Q27" i="1"/>
  <c r="Q26" i="1"/>
  <c r="Q25" i="1"/>
  <c r="Q24" i="1"/>
  <c r="Q23" i="1"/>
  <c r="Q22" i="1"/>
  <c r="Q21" i="1"/>
  <c r="Q20" i="1"/>
  <c r="Q19" i="1"/>
  <c r="P30" i="1"/>
  <c r="P26" i="1"/>
  <c r="P24" i="1"/>
  <c r="P23" i="1"/>
  <c r="P22" i="1"/>
  <c r="P21" i="1"/>
  <c r="P20" i="1"/>
  <c r="P19" i="1"/>
  <c r="P14" i="1"/>
  <c r="R1" i="3"/>
  <c r="AA1" i="3" s="1"/>
  <c r="B2" i="4"/>
  <c r="B3" i="4" s="1"/>
  <c r="R44" i="1"/>
  <c r="P51" i="1"/>
  <c r="P18" i="1"/>
  <c r="P10" i="1"/>
  <c r="P9" i="1"/>
  <c r="P8" i="1"/>
  <c r="P7" i="1"/>
  <c r="D3" i="4" l="1"/>
  <c r="N29" i="1" l="1"/>
  <c r="P29" i="1" s="1"/>
  <c r="AP2" i="4"/>
  <c r="AP3" i="4" s="1"/>
  <c r="P2" i="4"/>
  <c r="P3" i="4" s="1"/>
  <c r="O2" i="4"/>
  <c r="O3" i="4" s="1"/>
  <c r="N2" i="4"/>
  <c r="N3" i="4" s="1"/>
  <c r="M2" i="4"/>
  <c r="M3" i="4" s="1"/>
  <c r="L2" i="4"/>
  <c r="L3" i="4" s="1"/>
  <c r="K2" i="4"/>
  <c r="K3" i="4" s="1"/>
  <c r="J2" i="4"/>
  <c r="J3" i="4" s="1"/>
  <c r="I2" i="4"/>
  <c r="I3" i="4" s="1"/>
  <c r="H2" i="4"/>
  <c r="H3" i="4" s="1"/>
  <c r="G2" i="4"/>
  <c r="G3" i="4" s="1"/>
  <c r="F2" i="4"/>
  <c r="F3" i="4" s="1"/>
  <c r="E2" i="4"/>
  <c r="E3" i="4" s="1"/>
  <c r="A2" i="4"/>
  <c r="A3" i="4" s="1"/>
  <c r="E26" i="3"/>
  <c r="W24" i="3"/>
  <c r="U24" i="3"/>
  <c r="S24" i="3"/>
  <c r="Q24" i="3"/>
  <c r="K24" i="3"/>
  <c r="I24" i="3"/>
  <c r="W15" i="3"/>
  <c r="U15" i="3"/>
  <c r="S15" i="3"/>
  <c r="Q15" i="3"/>
  <c r="K15" i="3"/>
  <c r="I15" i="3"/>
  <c r="W16" i="3"/>
  <c r="U16" i="3"/>
  <c r="S16" i="3"/>
  <c r="Q16" i="3"/>
  <c r="K16" i="3"/>
  <c r="I16" i="3"/>
  <c r="AO2" i="4" l="1"/>
  <c r="C2" i="4" s="1"/>
  <c r="C3" i="4" s="1"/>
  <c r="Y24" i="3"/>
  <c r="Y16" i="3"/>
  <c r="Y15" i="3"/>
  <c r="AL3" i="4"/>
  <c r="Y3" i="4"/>
  <c r="AD3" i="4" s="1"/>
  <c r="AL2" i="4"/>
  <c r="Y2" i="4"/>
  <c r="AD2" i="4" s="1"/>
  <c r="I11" i="3"/>
  <c r="K11" i="3"/>
  <c r="Q11" i="3"/>
  <c r="S11" i="3"/>
  <c r="U11" i="3"/>
  <c r="W11" i="3"/>
  <c r="O26" i="3"/>
  <c r="O13" i="3"/>
  <c r="O18" i="3" s="1"/>
  <c r="M26" i="3"/>
  <c r="U26" i="3" s="1"/>
  <c r="M13" i="3"/>
  <c r="M18" i="3" s="1"/>
  <c r="Q23" i="3"/>
  <c r="Q25" i="3"/>
  <c r="Q27" i="3"/>
  <c r="Q6" i="3"/>
  <c r="Q7" i="3"/>
  <c r="Q8" i="3"/>
  <c r="Q9" i="3"/>
  <c r="Q10" i="3"/>
  <c r="Q12" i="3"/>
  <c r="Q14" i="3"/>
  <c r="Q17" i="3"/>
  <c r="S27" i="3"/>
  <c r="Q19" i="3"/>
  <c r="Q20" i="3"/>
  <c r="Q21" i="3"/>
  <c r="Q22" i="3"/>
  <c r="S25" i="3"/>
  <c r="S23" i="3"/>
  <c r="S22" i="3"/>
  <c r="S21" i="3"/>
  <c r="S20" i="3"/>
  <c r="S19" i="3"/>
  <c r="S17" i="3"/>
  <c r="S14" i="3"/>
  <c r="S12" i="3"/>
  <c r="S10" i="3"/>
  <c r="S9" i="3"/>
  <c r="S8" i="3"/>
  <c r="S7" i="3"/>
  <c r="S6" i="3"/>
  <c r="I25" i="3"/>
  <c r="I23" i="3"/>
  <c r="I27" i="3"/>
  <c r="I8" i="3"/>
  <c r="I10" i="3"/>
  <c r="I9" i="3"/>
  <c r="I7" i="3"/>
  <c r="I6" i="3"/>
  <c r="I12" i="3"/>
  <c r="I14" i="3"/>
  <c r="I17" i="3"/>
  <c r="G26" i="3"/>
  <c r="G13" i="3"/>
  <c r="E13" i="3"/>
  <c r="E18" i="3" s="1"/>
  <c r="K27" i="3"/>
  <c r="I19" i="3"/>
  <c r="I20" i="3"/>
  <c r="I21" i="3"/>
  <c r="I22" i="3"/>
  <c r="K25" i="3"/>
  <c r="K23" i="3"/>
  <c r="K22" i="3"/>
  <c r="K21" i="3"/>
  <c r="K20" i="3"/>
  <c r="K19" i="3"/>
  <c r="W14" i="3"/>
  <c r="W17" i="3"/>
  <c r="U14" i="3"/>
  <c r="U17" i="3"/>
  <c r="W27" i="3"/>
  <c r="U27" i="3"/>
  <c r="W25" i="3"/>
  <c r="U25" i="3"/>
  <c r="W23" i="3"/>
  <c r="U23" i="3"/>
  <c r="W22" i="3"/>
  <c r="U22" i="3"/>
  <c r="W21" i="3"/>
  <c r="U21" i="3"/>
  <c r="W20" i="3"/>
  <c r="U20" i="3"/>
  <c r="W19" i="3"/>
  <c r="U19" i="3"/>
  <c r="W7" i="3"/>
  <c r="W8" i="3"/>
  <c r="W9" i="3"/>
  <c r="W10" i="3"/>
  <c r="W12" i="3"/>
  <c r="W6" i="3"/>
  <c r="U7" i="3"/>
  <c r="U8" i="3"/>
  <c r="U9" i="3"/>
  <c r="U10" i="3"/>
  <c r="U12" i="3"/>
  <c r="U6" i="3"/>
  <c r="K6" i="3"/>
  <c r="K8" i="3"/>
  <c r="K9" i="3"/>
  <c r="K10" i="3"/>
  <c r="K12" i="3"/>
  <c r="K14" i="3"/>
  <c r="K17" i="3"/>
  <c r="K7" i="3"/>
  <c r="AO3" i="4" l="1"/>
  <c r="Y27" i="3"/>
  <c r="Y20" i="3"/>
  <c r="Y21" i="3"/>
  <c r="Y17" i="3"/>
  <c r="Y11" i="3"/>
  <c r="Y9" i="3"/>
  <c r="Y7" i="3"/>
  <c r="Y6" i="3"/>
  <c r="AN3" i="4"/>
  <c r="W26" i="3"/>
  <c r="W13" i="3"/>
  <c r="Q26" i="3"/>
  <c r="S26" i="3"/>
  <c r="U13" i="3"/>
  <c r="AN2" i="4"/>
  <c r="Y19" i="3"/>
  <c r="Y14" i="3"/>
  <c r="I26" i="3"/>
  <c r="Y22" i="3"/>
  <c r="K13" i="3"/>
  <c r="Y10" i="3"/>
  <c r="S13" i="3"/>
  <c r="Y12" i="3"/>
  <c r="U18" i="3"/>
  <c r="G18" i="3"/>
  <c r="G28" i="3" s="1"/>
  <c r="Y25" i="3"/>
  <c r="Y23" i="3"/>
  <c r="K26" i="3"/>
  <c r="Y8" i="3"/>
  <c r="Q13" i="3"/>
  <c r="Q18" i="3" s="1"/>
  <c r="S18" i="3"/>
  <c r="O28" i="3"/>
  <c r="I13" i="3"/>
  <c r="I18" i="3" s="1"/>
  <c r="E28" i="3"/>
  <c r="M28" i="3"/>
  <c r="K18" i="3" l="1"/>
  <c r="Y26" i="3"/>
  <c r="K28" i="3"/>
  <c r="I28" i="3"/>
  <c r="U28" i="3"/>
  <c r="W18" i="3"/>
  <c r="W28" i="3"/>
  <c r="S28" i="3"/>
  <c r="Y13" i="3"/>
  <c r="Q28" i="3"/>
  <c r="Y18" i="3"/>
  <c r="Y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02553511</author>
  </authors>
  <commentList>
    <comment ref="E6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ピンク色が付いている
セルのみ入力可能です。　　
青色のセルについては、自動計算されますので、入力は不要です。
また、少数は第１位に四捨五入されます。</t>
        </r>
      </text>
    </comment>
  </commentList>
</comments>
</file>

<file path=xl/sharedStrings.xml><?xml version="1.0" encoding="utf-8"?>
<sst xmlns="http://schemas.openxmlformats.org/spreadsheetml/2006/main" count="501" uniqueCount="198">
  <si>
    <t>複数の建築物を一括して提出する場合の建築物名称等（下４行に記入）</t>
    <rPh sb="0" eb="2">
      <t>フクスウ</t>
    </rPh>
    <rPh sb="3" eb="5">
      <t>ケンチク</t>
    </rPh>
    <rPh sb="5" eb="6">
      <t>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3">
      <t>メイショウ</t>
    </rPh>
    <rPh sb="23" eb="24">
      <t>トウ</t>
    </rPh>
    <rPh sb="25" eb="26">
      <t>シモ</t>
    </rPh>
    <rPh sb="27" eb="28">
      <t>ギョウ</t>
    </rPh>
    <rPh sb="29" eb="31">
      <t>キニュウ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</si>
  <si>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</si>
  <si>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</si>
  <si>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建階数（地上・地下）</t>
    <rPh sb="0" eb="1">
      <t>タ</t>
    </rPh>
    <rPh sb="1" eb="2">
      <t>カイ</t>
    </rPh>
    <rPh sb="2" eb="3">
      <t>スウ</t>
    </rPh>
    <rPh sb="4" eb="6">
      <t>チジョウ</t>
    </rPh>
    <rPh sb="7" eb="9">
      <t>チカ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</si>
  <si>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</si>
  <si>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当該建築物を使用している事業者の名称（別紙添付可）</t>
    <rPh sb="0" eb="2">
      <t>トウガイ</t>
    </rPh>
    <rPh sb="2" eb="5">
      <t>ケンチクブツ</t>
    </rPh>
    <rPh sb="6" eb="8">
      <t>シヨウ</t>
    </rPh>
    <rPh sb="12" eb="15">
      <t>ジギョウシャ</t>
    </rPh>
    <rPh sb="16" eb="18">
      <t>メイショウ</t>
    </rPh>
    <rPh sb="19" eb="21">
      <t>ベッシ</t>
    </rPh>
    <rPh sb="21" eb="23">
      <t>テンプ</t>
    </rPh>
    <rPh sb="23" eb="24">
      <t>カ</t>
    </rPh>
    <phoneticPr fontId="2"/>
  </si>
  <si>
    <t>建築物の用途</t>
    <rPh sb="0" eb="2">
      <t>ケンチク</t>
    </rPh>
    <rPh sb="2" eb="3">
      <t>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</si>
  <si>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</si>
  <si>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店舗（飲食店を除く）</t>
    <rPh sb="0" eb="2">
      <t>テンポ</t>
    </rPh>
    <rPh sb="3" eb="5">
      <t>インショク</t>
    </rPh>
    <rPh sb="5" eb="6">
      <t>テン</t>
    </rPh>
    <rPh sb="7" eb="8">
      <t>ノゾ</t>
    </rPh>
    <phoneticPr fontId="2"/>
  </si>
  <si>
    <t>社</t>
    <rPh sb="0" eb="1">
      <t>シャ</t>
    </rPh>
    <phoneticPr fontId="2"/>
  </si>
  <si>
    <t>店</t>
    <rPh sb="0" eb="1">
      <t>テン</t>
    </rPh>
    <phoneticPr fontId="2"/>
  </si>
  <si>
    <t>所</t>
    <rPh sb="0" eb="1">
      <t>ショ</t>
    </rPh>
    <phoneticPr fontId="2"/>
  </si>
  <si>
    <t>飲食店・ホテル・式場</t>
    <rPh sb="0" eb="2">
      <t>インショク</t>
    </rPh>
    <rPh sb="2" eb="3">
      <t>テン</t>
    </rPh>
    <rPh sb="8" eb="10">
      <t>シキジョウ</t>
    </rPh>
    <phoneticPr fontId="2"/>
  </si>
  <si>
    <t>工場・研究施設</t>
    <rPh sb="0" eb="2">
      <t>コウジョウ</t>
    </rPh>
    <rPh sb="3" eb="5">
      <t>ケンキュウ</t>
    </rPh>
    <rPh sb="5" eb="7">
      <t>シセツ</t>
    </rPh>
    <phoneticPr fontId="2"/>
  </si>
  <si>
    <t>在館人数</t>
    <rPh sb="0" eb="2">
      <t>ザイカン</t>
    </rPh>
    <rPh sb="2" eb="4">
      <t>ニンズウ</t>
    </rPh>
    <phoneticPr fontId="2"/>
  </si>
  <si>
    <t>人</t>
    <rPh sb="0" eb="1">
      <t>ニン</t>
    </rPh>
    <phoneticPr fontId="2"/>
  </si>
  <si>
    <t>外来者（通学者を含む）</t>
    <rPh sb="0" eb="3">
      <t>ガイライシャ</t>
    </rPh>
    <rPh sb="4" eb="7">
      <t>ツウガクシャ</t>
    </rPh>
    <rPh sb="8" eb="9">
      <t>フク</t>
    </rPh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</si>
  <si>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</si>
  <si>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</si>
  <si>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計</t>
    <rPh sb="0" eb="1">
      <t>ケイ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</si>
  <si>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</si>
  <si>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</si>
  <si>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</si>
  <si>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持込先</t>
    <rPh sb="0" eb="2">
      <t>モチコミ</t>
    </rPh>
    <rPh sb="2" eb="3">
      <t>サキ</t>
    </rPh>
    <phoneticPr fontId="2"/>
  </si>
  <si>
    <t>１　今年度計画と前年度実績を比較して増減した理由</t>
    <rPh sb="2" eb="5">
      <t>コンネンド</t>
    </rPh>
    <rPh sb="5" eb="7">
      <t>ケイカク</t>
    </rPh>
    <rPh sb="8" eb="11">
      <t>ゼンネンド</t>
    </rPh>
    <rPh sb="11" eb="13">
      <t>ジッセキ</t>
    </rPh>
    <rPh sb="14" eb="16">
      <t>ヒカク</t>
    </rPh>
    <rPh sb="18" eb="20">
      <t>ゾウゲン</t>
    </rPh>
    <rPh sb="22" eb="24">
      <t>リユウ</t>
    </rPh>
    <phoneticPr fontId="2"/>
  </si>
  <si>
    <t>選任年月日</t>
    <rPh sb="0" eb="2">
      <t>センニン</t>
    </rPh>
    <rPh sb="2" eb="5">
      <t>ネンガッピ</t>
    </rPh>
    <phoneticPr fontId="2"/>
  </si>
  <si>
    <t>所属名・職名</t>
    <rPh sb="0" eb="3">
      <t>ショゾクメイ</t>
    </rPh>
    <rPh sb="4" eb="6">
      <t>ショクメイ</t>
    </rPh>
    <phoneticPr fontId="2"/>
  </si>
  <si>
    <t>倉庫・流通センター</t>
    <rPh sb="0" eb="2">
      <t>ソウコ</t>
    </rPh>
    <rPh sb="3" eb="5">
      <t>リュウツウ</t>
    </rPh>
    <phoneticPr fontId="2"/>
  </si>
  <si>
    <t>医療機関</t>
    <rPh sb="0" eb="2">
      <t>イリョウ</t>
    </rPh>
    <rPh sb="2" eb="4">
      <t>キカン</t>
    </rPh>
    <phoneticPr fontId="2"/>
  </si>
  <si>
    <t>住宅</t>
    <rPh sb="0" eb="2">
      <t>ジュウタク</t>
    </rPh>
    <phoneticPr fontId="2"/>
  </si>
  <si>
    <t>世帯</t>
    <rPh sb="0" eb="2">
      <t>セタイ</t>
    </rPh>
    <phoneticPr fontId="2"/>
  </si>
  <si>
    <t>共有部分</t>
    <rPh sb="0" eb="2">
      <t>キョウユウ</t>
    </rPh>
    <rPh sb="2" eb="4">
      <t>ブブン</t>
    </rPh>
    <phoneticPr fontId="2"/>
  </si>
  <si>
    <t>ごみ減量及び再利用の現状</t>
    <rPh sb="2" eb="4">
      <t>ゲンリョウ</t>
    </rPh>
    <rPh sb="4" eb="5">
      <t>オヨ</t>
    </rPh>
    <rPh sb="6" eb="9">
      <t>サイリヨウ</t>
    </rPh>
    <rPh sb="10" eb="12">
      <t>ゲンジョウ</t>
    </rPh>
    <phoneticPr fontId="2"/>
  </si>
  <si>
    <t>㎡</t>
    <phoneticPr fontId="2"/>
  </si>
  <si>
    <t>㎡</t>
    <phoneticPr fontId="2"/>
  </si>
  <si>
    <t>㎡</t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</si>
  <si>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</si>
  <si>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㎡</t>
    <phoneticPr fontId="2"/>
  </si>
  <si>
    <t>㎡</t>
    <phoneticPr fontId="2"/>
  </si>
  <si>
    <t>（内線）</t>
    <rPh sb="1" eb="3">
      <t>ナイセン</t>
    </rPh>
    <phoneticPr fontId="2"/>
  </si>
  <si>
    <t>別記第５号様式（第25条関係）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</si>
  <si>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事業用大規模建築物における再利用計画書</t>
    <rPh sb="0" eb="2">
      <t>ジギョウ</t>
    </rPh>
    <rPh sb="2" eb="3">
      <t>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</si>
  <si>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</si>
  <si>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所　 在　 地</t>
    <rPh sb="0" eb="1">
      <t>トコロ</t>
    </rPh>
    <rPh sb="3" eb="4">
      <t>ザイ</t>
    </rPh>
    <rPh sb="6" eb="7">
      <t>チ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</si>
  <si>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</si>
  <si>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豊島区廃棄物の発生抑制、再利用による減量及び適正処理に関する条例第45条</t>
    <rPh sb="1" eb="4">
      <t>トシマク</t>
    </rPh>
    <rPh sb="4" eb="7">
      <t>ハイキブツ</t>
    </rPh>
    <rPh sb="8" eb="10">
      <t>ハッセイ</t>
    </rPh>
    <rPh sb="10" eb="12">
      <t>ヨクセイ</t>
    </rPh>
    <rPh sb="13" eb="16">
      <t>サイリヨウ</t>
    </rPh>
    <rPh sb="19" eb="21">
      <t>ゲンリョウ</t>
    </rPh>
    <rPh sb="21" eb="22">
      <t>オヨ</t>
    </rPh>
    <rPh sb="23" eb="25">
      <t>テキセイ</t>
    </rPh>
    <rPh sb="25" eb="27">
      <t>ショリ</t>
    </rPh>
    <rPh sb="28" eb="29">
      <t>カン</t>
    </rPh>
    <rPh sb="31" eb="33">
      <t>ジョウレイ</t>
    </rPh>
    <rPh sb="33" eb="34">
      <t>ダイ</t>
    </rPh>
    <rPh sb="36" eb="37">
      <t>ジョウ</t>
    </rPh>
    <phoneticPr fontId="2"/>
  </si>
  <si>
    <t>を以下のとおり提出します。</t>
    <rPh sb="7" eb="9">
      <t>テイシュツ</t>
    </rPh>
    <phoneticPr fontId="2"/>
  </si>
  <si>
    <t>地下</t>
    <rPh sb="0" eb="2">
      <t>チカ</t>
    </rPh>
    <phoneticPr fontId="2"/>
  </si>
  <si>
    <t>建築物の属性</t>
    <rPh sb="0" eb="1">
      <t>ケン</t>
    </rPh>
    <rPh sb="1" eb="2">
      <t>チク</t>
    </rPh>
    <rPh sb="2" eb="3">
      <t>ブツ</t>
    </rPh>
    <rPh sb="4" eb="5">
      <t>ゾク</t>
    </rPh>
    <rPh sb="5" eb="6">
      <t>セイ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</si>
  <si>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</si>
  <si>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氏 名</t>
    <rPh sb="0" eb="1">
      <t>シ</t>
    </rPh>
    <rPh sb="2" eb="3">
      <t>メイ</t>
    </rPh>
    <phoneticPr fontId="2"/>
  </si>
  <si>
    <t>その他（　　  　　　　　　　　　　 　）</t>
    <rPh sb="2" eb="3">
      <t>タ</t>
    </rPh>
    <phoneticPr fontId="2"/>
  </si>
  <si>
    <t>年度の再利用計画書</t>
    <phoneticPr fontId="2"/>
  </si>
  <si>
    <t>階</t>
    <phoneticPr fontId="2"/>
  </si>
  <si>
    <t>事業用延べ床面積</t>
    <phoneticPr fontId="2"/>
  </si>
  <si>
    <t>㎡</t>
    <phoneticPr fontId="2"/>
  </si>
  <si>
    <t>人</t>
    <phoneticPr fontId="2"/>
  </si>
  <si>
    <t>人</t>
    <phoneticPr fontId="2"/>
  </si>
  <si>
    <t>計</t>
    <phoneticPr fontId="2"/>
  </si>
  <si>
    <t>許可番号</t>
    <phoneticPr fontId="2"/>
  </si>
  <si>
    <t>ふ り が な</t>
    <phoneticPr fontId="2"/>
  </si>
  <si>
    <t>建築物名称</t>
    <rPh sb="0" eb="2">
      <t>ケンチク</t>
    </rPh>
    <rPh sb="2" eb="3">
      <t>ブツ</t>
    </rPh>
    <rPh sb="3" eb="4">
      <t>メイ</t>
    </rPh>
    <rPh sb="4" eb="5">
      <t>ショウ</t>
    </rPh>
    <phoneticPr fontId="2"/>
  </si>
  <si>
    <t>所有者住所</t>
    <rPh sb="0" eb="3">
      <t>ショユウシャ</t>
    </rPh>
    <rPh sb="3" eb="4">
      <t>ジュウ</t>
    </rPh>
    <rPh sb="4" eb="5">
      <t>ショ</t>
    </rPh>
    <phoneticPr fontId="2"/>
  </si>
  <si>
    <t>所有者氏名</t>
    <rPh sb="0" eb="3">
      <t>ショユウシャ</t>
    </rPh>
    <rPh sb="3" eb="4">
      <t>シ</t>
    </rPh>
    <rPh sb="4" eb="5">
      <t>メイ</t>
    </rPh>
    <phoneticPr fontId="2"/>
  </si>
  <si>
    <t>建築物使用事業者（テナント）一覧</t>
    <rPh sb="0" eb="3">
      <t>ケンチクブツ</t>
    </rPh>
    <rPh sb="3" eb="5">
      <t>シヨウ</t>
    </rPh>
    <rPh sb="5" eb="8">
      <t>ジギョウシャ</t>
    </rPh>
    <rPh sb="14" eb="16">
      <t>イチラン</t>
    </rPh>
    <phoneticPr fontId="11"/>
  </si>
  <si>
    <t>建築物名称：</t>
    <rPh sb="0" eb="3">
      <t>ケンチクブツ</t>
    </rPh>
    <rPh sb="3" eb="5">
      <t>メイショウ</t>
    </rPh>
    <phoneticPr fontId="11"/>
  </si>
  <si>
    <t>No.</t>
    <phoneticPr fontId="11"/>
  </si>
  <si>
    <t>フロア</t>
    <phoneticPr fontId="11"/>
  </si>
  <si>
    <t>部屋番号</t>
    <phoneticPr fontId="11"/>
  </si>
  <si>
    <t>事業者名称（店舗名）</t>
    <rPh sb="0" eb="3">
      <t>ジギョウシャ</t>
    </rPh>
    <rPh sb="3" eb="5">
      <t>メイショウ</t>
    </rPh>
    <rPh sb="6" eb="8">
      <t>テンポ</t>
    </rPh>
    <rPh sb="8" eb="9">
      <t>メイ</t>
    </rPh>
    <phoneticPr fontId="11"/>
  </si>
  <si>
    <t>用途</t>
    <rPh sb="0" eb="2">
      <t>ヨウト</t>
    </rPh>
    <phoneticPr fontId="11"/>
  </si>
  <si>
    <t>延床面積</t>
    <rPh sb="0" eb="1">
      <t>ノベ</t>
    </rPh>
    <rPh sb="1" eb="2">
      <t>ユカ</t>
    </rPh>
    <rPh sb="2" eb="4">
      <t>メンセキ</t>
    </rPh>
    <phoneticPr fontId="11"/>
  </si>
  <si>
    <t>階</t>
    <rPh sb="0" eb="1">
      <t>カイ</t>
    </rPh>
    <phoneticPr fontId="11"/>
  </si>
  <si>
    <t>㎡</t>
    <phoneticPr fontId="11"/>
  </si>
  <si>
    <t>事業用途計</t>
    <rPh sb="0" eb="2">
      <t>ジギョウ</t>
    </rPh>
    <rPh sb="2" eb="4">
      <t>ヨウト</t>
    </rPh>
    <rPh sb="4" eb="5">
      <t>ケイ</t>
    </rPh>
    <phoneticPr fontId="11"/>
  </si>
  <si>
    <t>㎡</t>
    <phoneticPr fontId="11"/>
  </si>
  <si>
    <t>住居用途計</t>
    <rPh sb="0" eb="2">
      <t>ジュウキョ</t>
    </rPh>
    <rPh sb="2" eb="4">
      <t>ヨウト</t>
    </rPh>
    <rPh sb="4" eb="5">
      <t>ケイ</t>
    </rPh>
    <phoneticPr fontId="11"/>
  </si>
  <si>
    <t>㎡</t>
    <phoneticPr fontId="11"/>
  </si>
  <si>
    <t>1.事務室</t>
    <rPh sb="2" eb="5">
      <t>ジムシツ</t>
    </rPh>
    <phoneticPr fontId="11"/>
  </si>
  <si>
    <t>2.店舗（飲食店を除く）</t>
    <rPh sb="2" eb="4">
      <t>テンポ</t>
    </rPh>
    <rPh sb="5" eb="7">
      <t>インショク</t>
    </rPh>
    <rPh sb="7" eb="8">
      <t>テン</t>
    </rPh>
    <rPh sb="9" eb="10">
      <t>ノゾ</t>
    </rPh>
    <phoneticPr fontId="11"/>
  </si>
  <si>
    <t>3.飲食店・ホテル・式場</t>
    <rPh sb="2" eb="4">
      <t>インショク</t>
    </rPh>
    <rPh sb="4" eb="5">
      <t>テン</t>
    </rPh>
    <rPh sb="10" eb="12">
      <t>シキジョウ</t>
    </rPh>
    <phoneticPr fontId="11"/>
  </si>
  <si>
    <t>4.工場・研究施設</t>
    <rPh sb="2" eb="4">
      <t>コウジョウ</t>
    </rPh>
    <rPh sb="5" eb="7">
      <t>ケンキュウ</t>
    </rPh>
    <rPh sb="7" eb="9">
      <t>シセツ</t>
    </rPh>
    <phoneticPr fontId="11"/>
  </si>
  <si>
    <t>5.倉庫・流通センター</t>
    <rPh sb="2" eb="4">
      <t>ソウコ</t>
    </rPh>
    <rPh sb="5" eb="7">
      <t>リュウツウ</t>
    </rPh>
    <phoneticPr fontId="11"/>
  </si>
  <si>
    <t>6.医療機関</t>
    <rPh sb="2" eb="4">
      <t>イリョウ</t>
    </rPh>
    <rPh sb="4" eb="6">
      <t>キカン</t>
    </rPh>
    <phoneticPr fontId="11"/>
  </si>
  <si>
    <t>7.学校</t>
    <rPh sb="2" eb="4">
      <t>ガッコウ</t>
    </rPh>
    <phoneticPr fontId="11"/>
  </si>
  <si>
    <t>8.駅（プラットホーム含む）</t>
    <rPh sb="2" eb="3">
      <t>エキ</t>
    </rPh>
    <rPh sb="11" eb="12">
      <t>フク</t>
    </rPh>
    <phoneticPr fontId="11"/>
  </si>
  <si>
    <t>9.住居</t>
    <rPh sb="2" eb="4">
      <t>ジュウキョ</t>
    </rPh>
    <phoneticPr fontId="11"/>
  </si>
  <si>
    <t>10.その他</t>
    <rPh sb="5" eb="6">
      <t>タ</t>
    </rPh>
    <phoneticPr fontId="11"/>
  </si>
  <si>
    <t>（裏面）事業用大規模建築物における再利用計画書</t>
    <rPh sb="1" eb="3">
      <t>リメン</t>
    </rPh>
    <rPh sb="4" eb="7">
      <t>ジギョウヨウ</t>
    </rPh>
    <rPh sb="7" eb="10">
      <t>ダイキボ</t>
    </rPh>
    <rPh sb="10" eb="13">
      <t>ケンチクブツ</t>
    </rPh>
    <rPh sb="17" eb="20">
      <t>サイリヨウ</t>
    </rPh>
    <rPh sb="20" eb="22">
      <t>ケイカク</t>
    </rPh>
    <rPh sb="22" eb="23">
      <t>ショ</t>
    </rPh>
    <phoneticPr fontId="2"/>
  </si>
  <si>
    <t>建築物名称</t>
    <rPh sb="0" eb="3">
      <t>ケンチクブツ</t>
    </rPh>
    <rPh sb="3" eb="5">
      <t>メイショウ</t>
    </rPh>
    <phoneticPr fontId="2"/>
  </si>
  <si>
    <t>対前年度（今年度計画－前年度実績）</t>
    <rPh sb="0" eb="1">
      <t>タイ</t>
    </rPh>
    <rPh sb="1" eb="4">
      <t>ゼンネンド</t>
    </rPh>
    <rPh sb="5" eb="11">
      <t>コンネンドケイカクマイナス</t>
    </rPh>
    <rPh sb="11" eb="14">
      <t>ゼンネンド</t>
    </rPh>
    <rPh sb="14" eb="16">
      <t>ジッセキ</t>
    </rPh>
    <phoneticPr fontId="2"/>
  </si>
  <si>
    <t>発生量
（Ａ）</t>
    <rPh sb="0" eb="2">
      <t>ハッセイ</t>
    </rPh>
    <rPh sb="2" eb="3">
      <t>リョウ</t>
    </rPh>
    <phoneticPr fontId="2"/>
  </si>
  <si>
    <t>処  理  区  分</t>
    <rPh sb="0" eb="1">
      <t>トコロ</t>
    </rPh>
    <rPh sb="3" eb="4">
      <t>リ</t>
    </rPh>
    <rPh sb="6" eb="7">
      <t>ク</t>
    </rPh>
    <rPh sb="9" eb="10">
      <t>ブン</t>
    </rPh>
    <phoneticPr fontId="2"/>
  </si>
  <si>
    <t>再利用率
（Ｂ÷Ａ×100）</t>
    <rPh sb="0" eb="1">
      <t>サイ</t>
    </rPh>
    <rPh sb="1" eb="4">
      <t>リヨウリツ</t>
    </rPh>
    <phoneticPr fontId="2"/>
  </si>
  <si>
    <t>発生量
（Ｄ）</t>
    <rPh sb="0" eb="2">
      <t>ハッセイ</t>
    </rPh>
    <rPh sb="2" eb="3">
      <t>リョウ</t>
    </rPh>
    <phoneticPr fontId="2"/>
  </si>
  <si>
    <t>再利用率
（Ｅ÷Ｄ×100）</t>
    <rPh sb="0" eb="1">
      <t>サイ</t>
    </rPh>
    <rPh sb="1" eb="4">
      <t>リヨウリツ</t>
    </rPh>
    <phoneticPr fontId="2"/>
  </si>
  <si>
    <t>発生量の増減
（Ｄ－Ａ）</t>
    <rPh sb="0" eb="2">
      <t>ハッセイ</t>
    </rPh>
    <rPh sb="2" eb="3">
      <t>リョウ</t>
    </rPh>
    <rPh sb="4" eb="6">
      <t>ゾウゲン</t>
    </rPh>
    <phoneticPr fontId="2"/>
  </si>
  <si>
    <t>再利用量の増減
（Ｅ－Ｂ）</t>
    <rPh sb="0" eb="3">
      <t>サイリヨウ</t>
    </rPh>
    <rPh sb="3" eb="4">
      <t>リョウ</t>
    </rPh>
    <rPh sb="5" eb="7">
      <t>ゾウゲン</t>
    </rPh>
    <phoneticPr fontId="2"/>
  </si>
  <si>
    <t>廃棄量の増減
（Ｆ－Ｃ）</t>
    <rPh sb="0" eb="2">
      <t>ハイキ</t>
    </rPh>
    <rPh sb="2" eb="3">
      <t>リョウ</t>
    </rPh>
    <rPh sb="4" eb="6">
      <t>ゾウゲン</t>
    </rPh>
    <phoneticPr fontId="2"/>
  </si>
  <si>
    <t>再利用量（Ｂ）</t>
    <rPh sb="0" eb="3">
      <t>サイリヨウ</t>
    </rPh>
    <rPh sb="3" eb="4">
      <t>リョウ</t>
    </rPh>
    <phoneticPr fontId="2"/>
  </si>
  <si>
    <t>廃棄量（Ｃ）</t>
    <rPh sb="0" eb="2">
      <t>ハイキ</t>
    </rPh>
    <rPh sb="2" eb="3">
      <t>リョウ</t>
    </rPh>
    <phoneticPr fontId="2"/>
  </si>
  <si>
    <t>再利用量（Ｅ）</t>
    <rPh sb="0" eb="3">
      <t>サイリヨウ</t>
    </rPh>
    <rPh sb="3" eb="4">
      <t>リョウ</t>
    </rPh>
    <phoneticPr fontId="2"/>
  </si>
  <si>
    <t>廃棄量（Ｆ）</t>
    <rPh sb="0" eb="2">
      <t>ハイキ</t>
    </rPh>
    <rPh sb="2" eb="3">
      <t>リョウ</t>
    </rPh>
    <phoneticPr fontId="2"/>
  </si>
  <si>
    <t>①コピー・ＯＡ用紙</t>
    <rPh sb="7" eb="9">
      <t>ヨウシ</t>
    </rPh>
    <phoneticPr fontId="2"/>
  </si>
  <si>
    <t>ｔ</t>
    <phoneticPr fontId="2"/>
  </si>
  <si>
    <t>%</t>
    <phoneticPr fontId="2"/>
  </si>
  <si>
    <t>ｔ</t>
  </si>
  <si>
    <t>不燃・焼却不適物</t>
    <rPh sb="0" eb="2">
      <t>フネン</t>
    </rPh>
    <rPh sb="3" eb="5">
      <t>ショウキャク</t>
    </rPh>
    <rPh sb="5" eb="7">
      <t>フテキ</t>
    </rPh>
    <rPh sb="7" eb="8">
      <t>ブツ</t>
    </rPh>
    <phoneticPr fontId="2"/>
  </si>
  <si>
    <t>再生利用物</t>
    <rPh sb="0" eb="2">
      <t>サイセイ</t>
    </rPh>
    <rPh sb="2" eb="4">
      <t>リヨウ</t>
    </rPh>
    <rPh sb="4" eb="5">
      <t>ブツ</t>
    </rPh>
    <phoneticPr fontId="2"/>
  </si>
  <si>
    <t>その他</t>
    <rPh sb="2" eb="3">
      <t>タ</t>
    </rPh>
    <phoneticPr fontId="2"/>
  </si>
  <si>
    <t>建築物</t>
    <rPh sb="0" eb="3">
      <t>ケンチクブツ</t>
    </rPh>
    <phoneticPr fontId="2"/>
  </si>
  <si>
    <t>②機密文書（一括処理文書）等</t>
    <rPh sb="1" eb="3">
      <t>キミツ</t>
    </rPh>
    <rPh sb="3" eb="5">
      <t>ブンショ</t>
    </rPh>
    <rPh sb="6" eb="8">
      <t>イッカツ</t>
    </rPh>
    <rPh sb="8" eb="10">
      <t>ショリ</t>
    </rPh>
    <rPh sb="10" eb="11">
      <t>ブン</t>
    </rPh>
    <rPh sb="11" eb="12">
      <t>ショ</t>
    </rPh>
    <rPh sb="13" eb="14">
      <t>トウ</t>
    </rPh>
    <phoneticPr fontId="2"/>
  </si>
  <si>
    <t>③雑誌・パンフレット・色付き紙</t>
    <rPh sb="1" eb="3">
      <t>ザッシ</t>
    </rPh>
    <rPh sb="11" eb="13">
      <t>イロツ</t>
    </rPh>
    <rPh sb="14" eb="15">
      <t>カミ</t>
    </rPh>
    <phoneticPr fontId="2"/>
  </si>
  <si>
    <t>④新聞紙・折込チラシ</t>
    <rPh sb="1" eb="4">
      <t>シンブンシ</t>
    </rPh>
    <rPh sb="5" eb="7">
      <t>オリコミ</t>
    </rPh>
    <phoneticPr fontId="2"/>
  </si>
  <si>
    <t>⑤段ボール</t>
    <rPh sb="1" eb="2">
      <t>ダン</t>
    </rPh>
    <phoneticPr fontId="2"/>
  </si>
  <si>
    <t>⑧厨芥（茶殻・残飯等の生ごみ）</t>
    <rPh sb="1" eb="3">
      <t>チュウカイ</t>
    </rPh>
    <rPh sb="4" eb="6">
      <t>チャガラ</t>
    </rPh>
    <rPh sb="7" eb="9">
      <t>ザンパン</t>
    </rPh>
    <rPh sb="9" eb="10">
      <t>トウ</t>
    </rPh>
    <rPh sb="11" eb="12">
      <t>ナマ</t>
    </rPh>
    <phoneticPr fontId="2"/>
  </si>
  <si>
    <t>紙類小計（①～⑦の計）</t>
    <rPh sb="0" eb="2">
      <t>カミルイ</t>
    </rPh>
    <rPh sb="2" eb="4">
      <t>ショウケイ</t>
    </rPh>
    <rPh sb="9" eb="10">
      <t>ケイ</t>
    </rPh>
    <phoneticPr fontId="2"/>
  </si>
  <si>
    <t>総　合　計　（a)＋(b)＋(c)</t>
    <rPh sb="0" eb="1">
      <t>ソウ</t>
    </rPh>
    <rPh sb="2" eb="3">
      <t>ゴウ</t>
    </rPh>
    <rPh sb="4" eb="5">
      <t>ケイ</t>
    </rPh>
    <phoneticPr fontId="2"/>
  </si>
  <si>
    <t>※一部を郵送にて提出をお願いします。提出の際は必ず控えを保管して下さい。</t>
    <rPh sb="1" eb="3">
      <t>イチブ</t>
    </rPh>
    <rPh sb="4" eb="6">
      <t>ユウソウ</t>
    </rPh>
    <rPh sb="8" eb="10">
      <t>テイシュツ</t>
    </rPh>
    <rPh sb="12" eb="13">
      <t>ネガ</t>
    </rPh>
    <rPh sb="18" eb="20">
      <t>テイシュツ</t>
    </rPh>
    <rPh sb="21" eb="22">
      <t>サイ</t>
    </rPh>
    <rPh sb="23" eb="24">
      <t>カナラ</t>
    </rPh>
    <rPh sb="25" eb="26">
      <t>ヒカ</t>
    </rPh>
    <rPh sb="28" eb="30">
      <t>ホカン</t>
    </rPh>
    <rPh sb="32" eb="33">
      <t>クダ</t>
    </rPh>
    <phoneticPr fontId="2"/>
  </si>
  <si>
    <t>⑥ミックスペーパー</t>
    <phoneticPr fontId="2"/>
  </si>
  <si>
    <t>⑦その他(                                       )</t>
    <rPh sb="3" eb="4">
      <t>タ</t>
    </rPh>
    <phoneticPr fontId="2"/>
  </si>
  <si>
    <t>紙　　　　類</t>
    <rPh sb="0" eb="1">
      <t>カミ</t>
    </rPh>
    <rPh sb="5" eb="6">
      <t>ルイ</t>
    </rPh>
    <phoneticPr fontId="2"/>
  </si>
  <si>
    <t>事　業　系　廃　棄　物</t>
    <rPh sb="0" eb="1">
      <t>ジ</t>
    </rPh>
    <rPh sb="2" eb="3">
      <t>ギョウ</t>
    </rPh>
    <rPh sb="4" eb="5">
      <t>ケイ</t>
    </rPh>
    <rPh sb="6" eb="7">
      <t>ハイ</t>
    </rPh>
    <rPh sb="8" eb="9">
      <t>キ</t>
    </rPh>
    <rPh sb="10" eb="11">
      <t>ブツ</t>
    </rPh>
    <phoneticPr fontId="2"/>
  </si>
  <si>
    <t>可　燃　物</t>
    <rPh sb="0" eb="1">
      <t>カ</t>
    </rPh>
    <rPh sb="2" eb="3">
      <t>ネン</t>
    </rPh>
    <rPh sb="4" eb="5">
      <t>ブツ</t>
    </rPh>
    <phoneticPr fontId="2"/>
  </si>
  <si>
    <t>※ｔ単位の排出量が無い場合、ｋｇ単位で記入し余白にその旨を記載して下さい。</t>
    <rPh sb="2" eb="4">
      <t>タンイ</t>
    </rPh>
    <rPh sb="5" eb="7">
      <t>ハイシュツ</t>
    </rPh>
    <rPh sb="7" eb="8">
      <t>リョウ</t>
    </rPh>
    <rPh sb="9" eb="10">
      <t>ナ</t>
    </rPh>
    <rPh sb="11" eb="13">
      <t>バアイ</t>
    </rPh>
    <rPh sb="16" eb="18">
      <t>タンイ</t>
    </rPh>
    <rPh sb="19" eb="21">
      <t>キニュウ</t>
    </rPh>
    <rPh sb="22" eb="24">
      <t>ヨハク</t>
    </rPh>
    <rPh sb="27" eb="28">
      <t>ムネ</t>
    </rPh>
    <rPh sb="29" eb="31">
      <t>キサイ</t>
    </rPh>
    <rPh sb="33" eb="34">
      <t>クダ</t>
    </rPh>
    <phoneticPr fontId="2"/>
  </si>
  <si>
    <t>⑨木・草・繊維等</t>
    <rPh sb="1" eb="2">
      <t>キ</t>
    </rPh>
    <rPh sb="3" eb="4">
      <t>クサ</t>
    </rPh>
    <rPh sb="5" eb="7">
      <t>センイ</t>
    </rPh>
    <rPh sb="7" eb="8">
      <t>トウ</t>
    </rPh>
    <phoneticPr fontId="2"/>
  </si>
  <si>
    <t>豊 島 区 長</t>
    <rPh sb="0" eb="1">
      <t>ユタカ</t>
    </rPh>
    <rPh sb="2" eb="3">
      <t>シマ</t>
    </rPh>
    <rPh sb="4" eb="5">
      <t>ク</t>
    </rPh>
    <rPh sb="6" eb="7">
      <t>チョウ</t>
    </rPh>
    <phoneticPr fontId="2"/>
  </si>
  <si>
    <t>地上</t>
    <rPh sb="0" eb="2">
      <t>チジョウ</t>
    </rPh>
    <phoneticPr fontId="2"/>
  </si>
  <si>
    <t>今年度の目標</t>
    <rPh sb="0" eb="3">
      <t>コンネンド</t>
    </rPh>
    <rPh sb="4" eb="6">
      <t>モクヒョウ</t>
    </rPh>
    <phoneticPr fontId="2"/>
  </si>
  <si>
    <t>廃棄物管理責任者講習会受講歴　　　　有　　・　 無</t>
    <rPh sb="0" eb="3">
      <t>ハイキブツ</t>
    </rPh>
    <rPh sb="3" eb="5">
      <t>カンリ</t>
    </rPh>
    <rPh sb="5" eb="7">
      <t>セキニン</t>
    </rPh>
    <rPh sb="7" eb="8">
      <t>シャ</t>
    </rPh>
    <rPh sb="8" eb="11">
      <t>コウシュウカイ</t>
    </rPh>
    <rPh sb="11" eb="13">
      <t>ジュコウ</t>
    </rPh>
    <rPh sb="13" eb="14">
      <t>レキ</t>
    </rPh>
    <rPh sb="18" eb="19">
      <t>アリ</t>
    </rPh>
    <rPh sb="24" eb="25">
      <t>ナシ</t>
    </rPh>
    <phoneticPr fontId="2"/>
  </si>
  <si>
    <t>第3項の規定により、事業用大規模建築物における令和</t>
    <rPh sb="0" eb="1">
      <t>ダイ</t>
    </rPh>
    <rPh sb="2" eb="3">
      <t>コウ</t>
    </rPh>
    <rPh sb="4" eb="6">
      <t>キテイ</t>
    </rPh>
    <rPh sb="10" eb="13">
      <t>ジギョウヨウ</t>
    </rPh>
    <rPh sb="13" eb="16">
      <t>ダイキボ</t>
    </rPh>
    <rPh sb="16" eb="19">
      <t>ケンチクブツ</t>
    </rPh>
    <rPh sb="23" eb="24">
      <t>レイ</t>
    </rPh>
    <rPh sb="24" eb="25">
      <t>ワ</t>
    </rPh>
    <phoneticPr fontId="2"/>
  </si>
  <si>
    <t>令和　　年　　月　　日現在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rPh sb="11" eb="13">
      <t>ゲンザイ</t>
    </rPh>
    <phoneticPr fontId="1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</si>
  <si>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2"/>
  </si>
  <si>
    <t>⑩その他(                                       )</t>
    <phoneticPr fontId="2"/>
  </si>
  <si>
    <t>⑪その他(                                       )</t>
    <phoneticPr fontId="2"/>
  </si>
  <si>
    <t>可燃物合計（①～⑪の合計）・・・（a)</t>
    <rPh sb="10" eb="12">
      <t>ゴウケイ</t>
    </rPh>
    <phoneticPr fontId="2"/>
  </si>
  <si>
    <t>⑫飲食用びん類</t>
    <rPh sb="1" eb="3">
      <t>インショク</t>
    </rPh>
    <rPh sb="3" eb="4">
      <t>ヨウ</t>
    </rPh>
    <rPh sb="6" eb="7">
      <t>ルイ</t>
    </rPh>
    <phoneticPr fontId="2"/>
  </si>
  <si>
    <t>⑬飲食用缶類</t>
    <rPh sb="1" eb="4">
      <t>インショクヨウ</t>
    </rPh>
    <rPh sb="4" eb="6">
      <t>カンルイ</t>
    </rPh>
    <phoneticPr fontId="2"/>
  </si>
  <si>
    <t>⑭ペットボトル</t>
    <phoneticPr fontId="2"/>
  </si>
  <si>
    <t>⑮食用油</t>
    <rPh sb="1" eb="3">
      <t>ショクヨウ</t>
    </rPh>
    <rPh sb="3" eb="4">
      <t>アブラ</t>
    </rPh>
    <phoneticPr fontId="2"/>
  </si>
  <si>
    <t>不燃物・焼却不適物合計（⑫～⑱の合計）・・・（b)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rPh sb="16" eb="18">
      <t>ゴウケイ</t>
    </rPh>
    <phoneticPr fontId="2"/>
  </si>
  <si>
    <t>⑲特定の事業活動に伴う可燃物・・・（c)</t>
    <rPh sb="1" eb="3">
      <t>トクテイ</t>
    </rPh>
    <rPh sb="4" eb="6">
      <t>ジギョウ</t>
    </rPh>
    <rPh sb="6" eb="8">
      <t>カツドウ</t>
    </rPh>
    <rPh sb="9" eb="10">
      <t>トモナ</t>
    </rPh>
    <rPh sb="11" eb="13">
      <t>カネン</t>
    </rPh>
    <rPh sb="13" eb="14">
      <t>ブツ</t>
    </rPh>
    <phoneticPr fontId="2"/>
  </si>
  <si>
    <t>⑰その他(                                       )</t>
    <phoneticPr fontId="2"/>
  </si>
  <si>
    <t>⑱その他(                                       )</t>
    <phoneticPr fontId="2"/>
  </si>
  <si>
    <t>⑯廃プラスチック類</t>
    <phoneticPr fontId="2"/>
  </si>
  <si>
    <t>建物番号</t>
    <rPh sb="0" eb="4">
      <t>タテモノバンゴウ</t>
    </rPh>
    <phoneticPr fontId="2"/>
  </si>
  <si>
    <t>区分</t>
    <rPh sb="0" eb="2">
      <t>クブン</t>
    </rPh>
    <phoneticPr fontId="2"/>
  </si>
  <si>
    <t>用途</t>
    <rPh sb="0" eb="2">
      <t>ヨウト</t>
    </rPh>
    <phoneticPr fontId="2"/>
  </si>
  <si>
    <t>建築物名称</t>
    <phoneticPr fontId="2"/>
  </si>
  <si>
    <t>建築物所在地</t>
    <phoneticPr fontId="2"/>
  </si>
  <si>
    <t>所有者住所</t>
    <phoneticPr fontId="2"/>
  </si>
  <si>
    <t>所有者氏名</t>
    <phoneticPr fontId="2"/>
  </si>
  <si>
    <t>年度</t>
    <rPh sb="0" eb="2">
      <t>ネンド</t>
    </rPh>
    <phoneticPr fontId="2"/>
  </si>
  <si>
    <t>選任年月日</t>
    <phoneticPr fontId="2"/>
  </si>
  <si>
    <t>会 社 名</t>
    <phoneticPr fontId="2"/>
  </si>
  <si>
    <t>所　 在　 地</t>
    <phoneticPr fontId="2"/>
  </si>
  <si>
    <t>所属名・職名</t>
    <phoneticPr fontId="2"/>
  </si>
  <si>
    <t>氏 名</t>
    <phoneticPr fontId="2"/>
  </si>
  <si>
    <t>（内線）</t>
    <phoneticPr fontId="2"/>
  </si>
  <si>
    <t>廃棄区分</t>
    <rPh sb="0" eb="2">
      <t>ハイキ</t>
    </rPh>
    <rPh sb="2" eb="4">
      <t>クブン</t>
    </rPh>
    <phoneticPr fontId="2"/>
  </si>
  <si>
    <t>①コピー・ＯＡ用紙</t>
    <phoneticPr fontId="2"/>
  </si>
  <si>
    <t>②機密文書（一括処理文書）等</t>
    <phoneticPr fontId="2"/>
  </si>
  <si>
    <t>③雑誌・パンフレット・色付き紙</t>
    <phoneticPr fontId="2"/>
  </si>
  <si>
    <t>④新聞紙・折込チラシ</t>
    <phoneticPr fontId="2"/>
  </si>
  <si>
    <t>⑤段ボール</t>
    <phoneticPr fontId="2"/>
  </si>
  <si>
    <t>⑦その他(                                       )</t>
    <phoneticPr fontId="2"/>
  </si>
  <si>
    <t>紙計</t>
    <rPh sb="0" eb="1">
      <t>カミ</t>
    </rPh>
    <rPh sb="1" eb="2">
      <t>ケイ</t>
    </rPh>
    <phoneticPr fontId="2"/>
  </si>
  <si>
    <t>⑧厨芥（茶殻・残飯等の生ごみ）</t>
    <phoneticPr fontId="2"/>
  </si>
  <si>
    <t>⑨木・草・繊維等</t>
    <phoneticPr fontId="2"/>
  </si>
  <si>
    <t>可燃ごみの合計</t>
    <rPh sb="0" eb="2">
      <t>カネン</t>
    </rPh>
    <rPh sb="5" eb="7">
      <t>ゴウケイ</t>
    </rPh>
    <phoneticPr fontId="2"/>
  </si>
  <si>
    <t>不燃物・焼却不適物合計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phoneticPr fontId="2"/>
  </si>
  <si>
    <t>総合計（可燃・不燃）</t>
    <rPh sb="0" eb="3">
      <t>ソウゴウケイ</t>
    </rPh>
    <rPh sb="4" eb="6">
      <t>カネン</t>
    </rPh>
    <rPh sb="7" eb="9">
      <t>フネン</t>
    </rPh>
    <phoneticPr fontId="2"/>
  </si>
  <si>
    <t>従業員数</t>
    <rPh sb="0" eb="4">
      <t>ジュウギョウインスウ</t>
    </rPh>
    <phoneticPr fontId="2"/>
  </si>
  <si>
    <t>件数</t>
    <rPh sb="0" eb="2">
      <t>ケンスウ</t>
    </rPh>
    <phoneticPr fontId="2"/>
  </si>
  <si>
    <t>建築番号</t>
    <rPh sb="0" eb="2">
      <t>ケンチク</t>
    </rPh>
    <rPh sb="2" eb="4">
      <t>バンゴウ</t>
    </rPh>
    <phoneticPr fontId="2"/>
  </si>
  <si>
    <t>⑩その他</t>
    <phoneticPr fontId="2"/>
  </si>
  <si>
    <t>⑪その他</t>
    <phoneticPr fontId="2"/>
  </si>
  <si>
    <t>⑫飲食用びん類</t>
    <phoneticPr fontId="2"/>
  </si>
  <si>
    <t>⑬飲食用缶類</t>
    <phoneticPr fontId="2"/>
  </si>
  <si>
    <t>⑭ペットボトル</t>
    <phoneticPr fontId="2"/>
  </si>
  <si>
    <t>⑮食用油</t>
    <phoneticPr fontId="2"/>
  </si>
  <si>
    <t>⑯廃プラスチック類</t>
    <phoneticPr fontId="2"/>
  </si>
  <si>
    <t>⑰その他</t>
    <phoneticPr fontId="2"/>
  </si>
  <si>
    <t>⑱その他</t>
    <phoneticPr fontId="2"/>
  </si>
  <si>
    <t>⑲特定の事業活動に伴う可燃物</t>
    <phoneticPr fontId="2"/>
  </si>
  <si>
    <t>1発生量</t>
    <rPh sb="1" eb="4">
      <t>ハッセイリョウ</t>
    </rPh>
    <phoneticPr fontId="2"/>
  </si>
  <si>
    <t>2再利用量</t>
    <phoneticPr fontId="2"/>
  </si>
  <si>
    <t>4工場・研究施設</t>
  </si>
  <si>
    <t>従業員（テナント従業員を含む）</t>
    <phoneticPr fontId="2"/>
  </si>
  <si>
    <t xml:space="preserve">　 </t>
  </si>
  <si>
    <t>エラーメッセージ</t>
    <phoneticPr fontId="2"/>
  </si>
  <si>
    <t>　</t>
    <phoneticPr fontId="2"/>
  </si>
  <si>
    <t xml:space="preserve">    </t>
    <phoneticPr fontId="2"/>
  </si>
  <si>
    <t>２　ごみ減量及び再利用についての今年度の目標</t>
    <phoneticPr fontId="2"/>
  </si>
  <si>
    <t>３　今後の具体的取り組みについて</t>
    <phoneticPr fontId="2"/>
  </si>
  <si>
    <t>前年度実績（令和7年4月～令和8年3月）</t>
    <rPh sb="0" eb="3">
      <t>ゼンネンド</t>
    </rPh>
    <rPh sb="3" eb="5">
      <t>ジッセキ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</si>
  <si>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今年度計画（令和8年4月～令和9年3月）</t>
    <rPh sb="0" eb="3">
      <t>コンネンド</t>
    </rPh>
    <rPh sb="3" eb="5">
      <t>ケイカク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</si>
  <si>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Ver2026.04.07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</si>
</sst>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△ &quot;0.0"/>
    <numFmt numFmtId="177" formatCode="[$-411]ggge&quot;年&quot;m&quot;月&quot;d&quot;日&quot;;@"/>
    <numFmt numFmtId="178" formatCode="0_ "/>
    <numFmt numFmtId="179" formatCode="ggge&quot;年&quot;mm&quot;月&quot;dd&quot;日&quot;"/>
    <numFmt numFmtId="180" formatCode="[&lt;=99999999]####\-####;\(00\)\ ####\-####"/>
    <numFmt numFmtId="182" formatCode="0.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6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2" fillId="0" borderId="0" xfId="2" applyFont="1" applyAlignment="1">
      <alignment horizontal="center" vertical="center"/>
    </xf>
    <xf numFmtId="0" fontId="8" fillId="0" borderId="0" xfId="2">
      <alignment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0" fontId="8" fillId="0" borderId="0" xfId="2" applyAlignment="1">
      <alignment horizontal="right" vertical="center"/>
    </xf>
    <xf numFmtId="0" fontId="8" fillId="0" borderId="11" xfId="2" applyBorder="1" applyAlignment="1">
      <alignment horizontal="center" vertical="center"/>
    </xf>
    <xf numFmtId="0" fontId="8" fillId="0" borderId="6" xfId="2" applyBorder="1">
      <alignment vertical="center"/>
    </xf>
    <xf numFmtId="0" fontId="8" fillId="0" borderId="7" xfId="2" applyBorder="1" applyAlignment="1">
      <alignment horizontal="left" vertical="center"/>
    </xf>
    <xf numFmtId="0" fontId="8" fillId="0" borderId="11" xfId="2" applyBorder="1" applyAlignment="1">
      <alignment horizontal="left" vertical="center"/>
    </xf>
    <xf numFmtId="0" fontId="8" fillId="0" borderId="11" xfId="2" applyBorder="1">
      <alignment vertical="center"/>
    </xf>
    <xf numFmtId="0" fontId="8" fillId="0" borderId="7" xfId="2" applyBorder="1">
      <alignment vertical="center"/>
    </xf>
    <xf numFmtId="0" fontId="13" fillId="0" borderId="0" xfId="2" applyFont="1">
      <alignment vertical="center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38" fontId="8" fillId="0" borderId="6" xfId="1" applyFont="1" applyBorder="1">
      <alignment vertical="center"/>
    </xf>
    <xf numFmtId="38" fontId="5" fillId="0" borderId="0" xfId="1" applyFont="1" applyBorder="1" applyAlignment="1">
      <alignment vertical="center" shrinkToFit="1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38" fontId="7" fillId="0" borderId="0" xfId="1" applyFont="1" applyBorder="1" applyProtection="1">
      <alignment vertical="center"/>
    </xf>
    <xf numFmtId="38" fontId="7" fillId="0" borderId="0" xfId="1" applyFo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8" fillId="0" borderId="13" xfId="0" applyFont="1" applyBorder="1" applyProtection="1">
      <alignment vertical="center"/>
    </xf>
    <xf numFmtId="176" fontId="16" fillId="0" borderId="14" xfId="1" applyNumberFormat="1" applyFont="1" applyBorder="1" applyProtection="1">
      <alignment vertical="center"/>
      <protection locked="0"/>
    </xf>
    <xf numFmtId="176" fontId="16" fillId="0" borderId="15" xfId="1" applyNumberFormat="1" applyFont="1" applyBorder="1" applyAlignment="1" applyProtection="1"/>
    <xf numFmtId="176" fontId="16" fillId="2" borderId="16" xfId="1" applyNumberFormat="1" applyFont="1" applyFill="1" applyBorder="1" applyProtection="1">
      <alignment vertical="center"/>
    </xf>
    <xf numFmtId="176" fontId="16" fillId="2" borderId="17" xfId="1" applyNumberFormat="1" applyFont="1" applyFill="1" applyBorder="1" applyProtection="1">
      <alignment vertical="center"/>
    </xf>
    <xf numFmtId="176" fontId="16" fillId="0" borderId="18" xfId="1" applyNumberFormat="1" applyFont="1" applyBorder="1" applyAlignment="1" applyProtection="1"/>
    <xf numFmtId="0" fontId="18" fillId="0" borderId="19" xfId="0" applyFont="1" applyBorder="1" applyAlignment="1" applyProtection="1">
      <alignment horizontal="left" vertical="center"/>
    </xf>
    <xf numFmtId="176" fontId="16" fillId="0" borderId="20" xfId="1" applyNumberFormat="1" applyFont="1" applyBorder="1" applyProtection="1">
      <alignment vertical="center"/>
      <protection locked="0"/>
    </xf>
    <xf numFmtId="176" fontId="16" fillId="0" borderId="21" xfId="1" applyNumberFormat="1" applyFont="1" applyBorder="1" applyAlignment="1" applyProtection="1"/>
    <xf numFmtId="176" fontId="16" fillId="2" borderId="22" xfId="1" applyNumberFormat="1" applyFont="1" applyFill="1" applyBorder="1" applyProtection="1">
      <alignment vertical="center"/>
    </xf>
    <xf numFmtId="176" fontId="16" fillId="2" borderId="23" xfId="1" applyNumberFormat="1" applyFont="1" applyFill="1" applyBorder="1" applyProtection="1">
      <alignment vertical="center"/>
    </xf>
    <xf numFmtId="176" fontId="16" fillId="0" borderId="24" xfId="1" applyNumberFormat="1" applyFont="1" applyBorder="1" applyAlignment="1" applyProtection="1"/>
    <xf numFmtId="0" fontId="18" fillId="0" borderId="19" xfId="0" applyFont="1" applyBorder="1" applyProtection="1">
      <alignment vertical="center"/>
    </xf>
    <xf numFmtId="0" fontId="18" fillId="0" borderId="25" xfId="0" applyFont="1" applyBorder="1" applyAlignment="1" applyProtection="1">
      <alignment horizontal="right" vertical="center"/>
    </xf>
    <xf numFmtId="176" fontId="16" fillId="2" borderId="2" xfId="1" applyNumberFormat="1" applyFont="1" applyFill="1" applyBorder="1" applyProtection="1">
      <alignment vertical="center"/>
    </xf>
    <xf numFmtId="176" fontId="16" fillId="0" borderId="26" xfId="1" applyNumberFormat="1" applyFont="1" applyFill="1" applyBorder="1" applyAlignment="1" applyProtection="1"/>
    <xf numFmtId="176" fontId="16" fillId="2" borderId="27" xfId="1" applyNumberFormat="1" applyFont="1" applyFill="1" applyBorder="1" applyProtection="1">
      <alignment vertical="center"/>
    </xf>
    <xf numFmtId="176" fontId="16" fillId="2" borderId="10" xfId="1" applyNumberFormat="1" applyFont="1" applyFill="1" applyBorder="1" applyProtection="1">
      <alignment vertical="center"/>
    </xf>
    <xf numFmtId="176" fontId="16" fillId="0" borderId="9" xfId="1" applyNumberFormat="1" applyFont="1" applyBorder="1" applyAlignment="1" applyProtection="1"/>
    <xf numFmtId="176" fontId="16" fillId="0" borderId="28" xfId="1" applyNumberFormat="1" applyFont="1" applyBorder="1" applyAlignment="1" applyProtection="1"/>
    <xf numFmtId="176" fontId="16" fillId="0" borderId="30" xfId="1" applyNumberFormat="1" applyFont="1" applyBorder="1" applyAlignment="1" applyProtection="1"/>
    <xf numFmtId="176" fontId="16" fillId="2" borderId="29" xfId="1" applyNumberFormat="1" applyFont="1" applyFill="1" applyBorder="1" applyProtection="1">
      <alignment vertical="center"/>
    </xf>
    <xf numFmtId="176" fontId="16" fillId="2" borderId="31" xfId="1" applyNumberFormat="1" applyFont="1" applyFill="1" applyBorder="1" applyProtection="1">
      <alignment vertical="center"/>
    </xf>
    <xf numFmtId="176" fontId="16" fillId="0" borderId="32" xfId="1" applyNumberFormat="1" applyFont="1" applyBorder="1" applyAlignment="1" applyProtection="1"/>
    <xf numFmtId="176" fontId="16" fillId="0" borderId="33" xfId="1" applyNumberFormat="1" applyFont="1" applyBorder="1" applyAlignment="1" applyProtection="1"/>
    <xf numFmtId="176" fontId="16" fillId="2" borderId="6" xfId="1" applyNumberFormat="1" applyFont="1" applyFill="1" applyBorder="1" applyProtection="1">
      <alignment vertical="center"/>
    </xf>
    <xf numFmtId="176" fontId="16" fillId="0" borderId="35" xfId="1" applyNumberFormat="1" applyFont="1" applyBorder="1" applyAlignment="1" applyProtection="1"/>
    <xf numFmtId="176" fontId="16" fillId="2" borderId="36" xfId="1" applyNumberFormat="1" applyFont="1" applyFill="1" applyBorder="1" applyProtection="1">
      <alignment vertical="center"/>
    </xf>
    <xf numFmtId="176" fontId="16" fillId="2" borderId="3" xfId="1" applyNumberFormat="1" applyFont="1" applyFill="1" applyBorder="1" applyProtection="1">
      <alignment vertical="center"/>
    </xf>
    <xf numFmtId="176" fontId="16" fillId="0" borderId="7" xfId="1" applyNumberFormat="1" applyFont="1" applyBorder="1" applyAlignment="1" applyProtection="1"/>
    <xf numFmtId="176" fontId="16" fillId="0" borderId="3" xfId="1" applyNumberFormat="1" applyFont="1" applyBorder="1" applyAlignment="1" applyProtection="1"/>
    <xf numFmtId="0" fontId="16" fillId="0" borderId="0" xfId="0" applyFont="1" applyBorder="1" applyProtection="1">
      <alignment vertical="center"/>
    </xf>
    <xf numFmtId="176" fontId="16" fillId="0" borderId="0" xfId="1" applyNumberFormat="1" applyFont="1" applyBorder="1" applyProtection="1">
      <alignment vertical="center"/>
    </xf>
    <xf numFmtId="176" fontId="16" fillId="0" borderId="0" xfId="1" applyNumberFormat="1" applyFont="1" applyBorder="1" applyAlignment="1" applyProtection="1"/>
    <xf numFmtId="0" fontId="18" fillId="0" borderId="37" xfId="0" applyFont="1" applyBorder="1" applyAlignment="1" applyProtection="1">
      <alignment vertical="center"/>
    </xf>
    <xf numFmtId="0" fontId="18" fillId="0" borderId="38" xfId="0" applyFont="1" applyBorder="1" applyProtection="1">
      <alignment vertical="center"/>
    </xf>
    <xf numFmtId="0" fontId="18" fillId="0" borderId="39" xfId="0" applyFont="1" applyBorder="1" applyProtection="1">
      <alignment vertical="center"/>
    </xf>
    <xf numFmtId="176" fontId="16" fillId="0" borderId="40" xfId="1" applyNumberFormat="1" applyFont="1" applyBorder="1" applyAlignment="1" applyProtection="1"/>
    <xf numFmtId="176" fontId="16" fillId="2" borderId="41" xfId="1" applyNumberFormat="1" applyFont="1" applyFill="1" applyBorder="1" applyProtection="1">
      <alignment vertical="center"/>
    </xf>
    <xf numFmtId="176" fontId="16" fillId="2" borderId="42" xfId="1" applyNumberFormat="1" applyFont="1" applyFill="1" applyBorder="1" applyProtection="1">
      <alignment vertical="center"/>
    </xf>
    <xf numFmtId="176" fontId="16" fillId="0" borderId="43" xfId="1" applyNumberFormat="1" applyFont="1" applyBorder="1" applyAlignment="1" applyProtection="1"/>
    <xf numFmtId="0" fontId="5" fillId="3" borderId="10" xfId="0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4" borderId="11" xfId="2" applyFill="1" applyBorder="1" applyAlignment="1">
      <alignment horizontal="center" vertical="center"/>
    </xf>
    <xf numFmtId="0" fontId="8" fillId="4" borderId="11" xfId="2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16" fillId="0" borderId="26" xfId="1" applyNumberFormat="1" applyFont="1" applyBorder="1" applyAlignment="1" applyProtection="1"/>
    <xf numFmtId="0" fontId="18" fillId="0" borderId="25" xfId="0" applyFont="1" applyBorder="1" applyAlignment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5" borderId="0" xfId="0" applyFill="1">
      <alignment vertical="center"/>
    </xf>
    <xf numFmtId="0" fontId="0" fillId="0" borderId="0" xfId="0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38" fontId="0" fillId="0" borderId="0" xfId="0" applyNumberFormat="1" applyProtection="1">
      <alignment vertical="center"/>
      <protection hidden="1"/>
    </xf>
    <xf numFmtId="49" fontId="0" fillId="0" borderId="0" xfId="0" applyNumberFormat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20" fillId="0" borderId="0" xfId="0" applyFont="1">
      <alignment vertical="center"/>
    </xf>
    <xf numFmtId="0" fontId="5" fillId="0" borderId="10" xfId="0" applyNumberFormat="1" applyFont="1" applyFill="1" applyBorder="1" applyAlignment="1">
      <alignment horizontal="right" vertical="center" shrinkToFit="1"/>
    </xf>
    <xf numFmtId="178" fontId="10" fillId="0" borderId="0" xfId="0" applyNumberFormat="1" applyFont="1" applyAlignment="1">
      <alignment horizontal="right" vertical="center" shrinkToFit="1"/>
    </xf>
    <xf numFmtId="0" fontId="10" fillId="0" borderId="10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NumberFormat="1" applyProtection="1">
      <alignment vertical="center"/>
      <protection hidden="1"/>
    </xf>
    <xf numFmtId="0" fontId="0" fillId="0" borderId="6" xfId="0" applyFont="1" applyBorder="1" applyAlignment="1">
      <alignment vertical="center" shrinkToFit="1"/>
    </xf>
    <xf numFmtId="0" fontId="5" fillId="0" borderId="5" xfId="0" applyFont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176" fontId="16" fillId="0" borderId="10" xfId="1" applyNumberFormat="1" applyFont="1" applyFill="1" applyBorder="1" applyAlignment="1" applyProtection="1"/>
    <xf numFmtId="176" fontId="16" fillId="2" borderId="66" xfId="1" applyNumberFormat="1" applyFont="1" applyFill="1" applyBorder="1" applyProtection="1">
      <alignment vertical="center"/>
    </xf>
    <xf numFmtId="176" fontId="16" fillId="0" borderId="67" xfId="1" applyNumberFormat="1" applyFont="1" applyBorder="1" applyProtection="1">
      <alignment vertical="center"/>
      <protection locked="0"/>
    </xf>
    <xf numFmtId="176" fontId="16" fillId="0" borderId="66" xfId="1" applyNumberFormat="1" applyFont="1" applyBorder="1" applyProtection="1">
      <alignment vertical="center"/>
      <protection locked="0"/>
    </xf>
    <xf numFmtId="179" fontId="0" fillId="0" borderId="0" xfId="0" applyNumberFormat="1" applyProtection="1">
      <alignment vertical="center"/>
      <protection hidden="1"/>
    </xf>
    <xf numFmtId="178" fontId="16" fillId="9" borderId="11" xfId="0" applyNumberFormat="1" applyFont="1" applyFill="1" applyBorder="1" applyAlignment="1" applyProtection="1">
      <alignment horizontal="right" vertical="center"/>
    </xf>
    <xf numFmtId="0" fontId="5" fillId="0" borderId="48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7" fontId="0" fillId="3" borderId="0" xfId="0" applyNumberFormat="1" applyFont="1" applyFill="1" applyAlignment="1">
      <alignment vertical="center"/>
    </xf>
    <xf numFmtId="177" fontId="0" fillId="3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 shrinkToFit="1"/>
    </xf>
    <xf numFmtId="49" fontId="10" fillId="0" borderId="0" xfId="0" applyNumberFormat="1" applyFont="1" applyFill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5" fillId="0" borderId="1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5" fillId="0" borderId="50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21" fillId="7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left" vertical="center" shrinkToFit="1"/>
    </xf>
    <xf numFmtId="180" fontId="4" fillId="0" borderId="8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177" fontId="4" fillId="0" borderId="5" xfId="0" applyNumberFormat="1" applyFont="1" applyBorder="1" applyAlignment="1">
      <alignment horizontal="left" vertical="center" shrinkToFit="1"/>
    </xf>
    <xf numFmtId="177" fontId="0" fillId="0" borderId="5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7" xfId="0" applyNumberFormat="1" applyFont="1" applyFill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57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56" xfId="0" applyFont="1" applyBorder="1" applyAlignment="1" applyProtection="1">
      <alignment horizontal="center" vertical="center" wrapText="1"/>
    </xf>
    <xf numFmtId="0" fontId="17" fillId="0" borderId="61" xfId="0" applyFont="1" applyBorder="1" applyAlignment="1" applyProtection="1">
      <alignment horizontal="center" vertical="center" wrapText="1"/>
    </xf>
    <xf numFmtId="0" fontId="17" fillId="0" borderId="62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7" fillId="0" borderId="56" xfId="0" applyFont="1" applyBorder="1" applyAlignment="1" applyProtection="1">
      <alignment horizontal="center" vertical="center"/>
    </xf>
    <xf numFmtId="0" fontId="17" fillId="0" borderId="57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 textRotation="255"/>
    </xf>
    <xf numFmtId="0" fontId="16" fillId="0" borderId="1" xfId="0" applyFont="1" applyBorder="1" applyAlignment="1" applyProtection="1">
      <alignment horizontal="center" vertical="center" textRotation="255"/>
    </xf>
    <xf numFmtId="0" fontId="16" fillId="0" borderId="2" xfId="0" applyFont="1" applyBorder="1" applyAlignment="1" applyProtection="1">
      <alignment horizontal="center" vertical="center" textRotation="255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6" fillId="8" borderId="63" xfId="0" applyFont="1" applyFill="1" applyBorder="1" applyAlignment="1" applyProtection="1">
      <alignment horizontal="center" vertical="center"/>
    </xf>
    <xf numFmtId="0" fontId="16" fillId="8" borderId="64" xfId="0" applyFont="1" applyFill="1" applyBorder="1" applyAlignment="1" applyProtection="1">
      <alignment horizontal="center" vertical="center"/>
    </xf>
    <xf numFmtId="0" fontId="16" fillId="8" borderId="16" xfId="0" applyFont="1" applyFill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58" xfId="0" applyFont="1" applyBorder="1" applyAlignment="1" applyProtection="1">
      <alignment horizontal="center" vertical="center" wrapText="1"/>
    </xf>
    <xf numFmtId="0" fontId="17" fillId="0" borderId="59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textRotation="255"/>
    </xf>
    <xf numFmtId="0" fontId="16" fillId="0" borderId="60" xfId="0" applyFont="1" applyBorder="1" applyAlignment="1" applyProtection="1">
      <alignment horizontal="center" vertical="center" textRotation="255"/>
    </xf>
    <xf numFmtId="0" fontId="16" fillId="0" borderId="25" xfId="0" applyFont="1" applyBorder="1" applyAlignment="1" applyProtection="1">
      <alignment horizontal="center" vertical="center" textRotation="255"/>
    </xf>
    <xf numFmtId="0" fontId="18" fillId="0" borderId="6" xfId="0" applyFont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right" vertical="center"/>
    </xf>
    <xf numFmtId="0" fontId="18" fillId="0" borderId="37" xfId="0" applyFont="1" applyBorder="1" applyAlignment="1" applyProtection="1">
      <alignment horizontal="center" vertical="center" textRotation="255"/>
    </xf>
    <xf numFmtId="0" fontId="18" fillId="0" borderId="60" xfId="0" applyFont="1" applyBorder="1" applyAlignment="1" applyProtection="1">
      <alignment horizontal="center" vertical="center" textRotation="255"/>
    </xf>
    <xf numFmtId="0" fontId="18" fillId="0" borderId="25" xfId="0" applyFont="1" applyBorder="1" applyAlignment="1" applyProtection="1">
      <alignment horizontal="center" vertical="center" textRotation="255"/>
    </xf>
    <xf numFmtId="0" fontId="16" fillId="0" borderId="37" xfId="0" applyFont="1" applyBorder="1" applyAlignment="1" applyProtection="1">
      <alignment horizontal="center" vertical="center" textRotation="255" shrinkToFit="1"/>
    </xf>
    <xf numFmtId="0" fontId="16" fillId="0" borderId="60" xfId="0" applyFont="1" applyBorder="1" applyAlignment="1" applyProtection="1">
      <alignment horizontal="center" vertical="center" textRotation="255" shrinkToFit="1"/>
    </xf>
    <xf numFmtId="0" fontId="19" fillId="0" borderId="6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18" fillId="0" borderId="3" xfId="0" applyFont="1" applyBorder="1" applyAlignment="1" applyProtection="1">
      <alignment horizontal="right" vertical="center"/>
    </xf>
    <xf numFmtId="0" fontId="16" fillId="8" borderId="14" xfId="0" applyFont="1" applyFill="1" applyBorder="1" applyAlignment="1" applyProtection="1">
      <alignment horizontal="center" vertical="center"/>
    </xf>
    <xf numFmtId="0" fontId="16" fillId="8" borderId="17" xfId="0" applyFont="1" applyFill="1" applyBorder="1" applyAlignment="1" applyProtection="1">
      <alignment horizontal="center" vertical="center"/>
    </xf>
    <xf numFmtId="0" fontId="16" fillId="8" borderId="18" xfId="0" applyFont="1" applyFill="1" applyBorder="1" applyAlignment="1" applyProtection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8" fillId="4" borderId="11" xfId="2" applyFill="1" applyBorder="1" applyAlignment="1">
      <alignment horizontal="center" vertical="center"/>
    </xf>
    <xf numFmtId="0" fontId="8" fillId="0" borderId="10" xfId="2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82" fontId="5" fillId="0" borderId="0" xfId="0" applyNumberFormat="1" applyFont="1" applyBorder="1" applyAlignment="1" applyProtection="1">
      <alignment horizontal="right" vertical="center" shrinkToFit="1"/>
    </xf>
  </cellXfs>
  <cellStyles count="3">
    <cellStyle name="桁区切り" xfId="1" builtinId="6"/>
    <cellStyle name="標準" xfId="0" builtinId="0"/>
    <cellStyle name="標準_テナント情報様式" xfId="2" xr:uid="{00000000-0005-0000-0000-000002000000}"/>
  </cellStyles>
  <dxfs count="3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4</xdr:col>
      <xdr:colOff>0</xdr:colOff>
      <xdr:row>4</xdr:row>
      <xdr:rowOff>314325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990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47624</xdr:colOff>
      <xdr:row>3</xdr:row>
      <xdr:rowOff>95249</xdr:rowOff>
    </xdr:from>
    <xdr:to>
      <xdr:col>3</xdr:col>
      <xdr:colOff>314325</xdr:colOff>
      <xdr:row>4</xdr:row>
      <xdr:rowOff>180974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7624" y="790574"/>
          <a:ext cx="866776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種　類</a:t>
          </a:r>
        </a:p>
      </xdr:txBody>
    </xdr:sp>
    <xdr:clientData/>
  </xdr:twoCellAnchor>
  <xdr:twoCellAnchor editAs="oneCell">
    <xdr:from>
      <xdr:col>3</xdr:col>
      <xdr:colOff>1619250</xdr:colOff>
      <xdr:row>2</xdr:row>
      <xdr:rowOff>19050</xdr:rowOff>
    </xdr:from>
    <xdr:to>
      <xdr:col>4</xdr:col>
      <xdr:colOff>38100</xdr:colOff>
      <xdr:row>3</xdr:row>
      <xdr:rowOff>76200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2219325" y="523875"/>
          <a:ext cx="838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年度区分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view="pageBreakPreview" topLeftCell="A8" zoomScaleNormal="100" zoomScaleSheetLayoutView="100" workbookViewId="0">
      <selection activeCell="N22" sqref="N22"/>
    </sheetView>
  </sheetViews>
  <sheetFormatPr defaultColWidth="8.25" defaultRowHeight="13.5" x14ac:dyDescent="0.15"/>
  <cols>
    <col min="1" max="1" width="7.5" style="26" customWidth="1"/>
    <col min="2" max="2" width="5" style="26" customWidth="1"/>
    <col min="3" max="4" width="6.25" style="26" customWidth="1"/>
    <col min="5" max="5" width="4.75" style="26" customWidth="1"/>
    <col min="6" max="6" width="6.25" style="26" customWidth="1"/>
    <col min="7" max="7" width="8.75" style="26" customWidth="1"/>
    <col min="8" max="8" width="10.125" style="26" customWidth="1"/>
    <col min="9" max="9" width="4.375" style="26" customWidth="1"/>
    <col min="10" max="12" width="6.25" style="26" customWidth="1"/>
    <col min="13" max="13" width="3.75" style="26" customWidth="1"/>
    <col min="14" max="14" width="7.5" style="26" customWidth="1"/>
    <col min="15" max="15" width="3.75" style="26" customWidth="1"/>
    <col min="16" max="16" width="13" style="26" customWidth="1"/>
    <col min="17" max="16384" width="8.25" style="26"/>
  </cols>
  <sheetData>
    <row r="1" spans="1:20" ht="15" customHeight="1" x14ac:dyDescent="0.15">
      <c r="A1" s="2" t="s">
        <v>40</v>
      </c>
      <c r="L1" s="122" t="s">
        <v>197</v>
      </c>
      <c r="P1" s="190" t="s">
        <v>190</v>
      </c>
      <c r="Q1" s="190"/>
      <c r="R1" s="190"/>
      <c r="S1" s="190"/>
      <c r="T1" s="190"/>
    </row>
    <row r="2" spans="1:20" ht="15" customHeight="1" x14ac:dyDescent="0.15">
      <c r="P2" s="190"/>
      <c r="Q2" s="190"/>
      <c r="R2" s="190"/>
      <c r="S2" s="190"/>
      <c r="T2" s="190"/>
    </row>
    <row r="3" spans="1:20" ht="17.25" x14ac:dyDescent="0.15">
      <c r="A3" s="174" t="s">
        <v>41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20" ht="15" customHeight="1" x14ac:dyDescent="0.15">
      <c r="L4" s="152"/>
      <c r="M4" s="153"/>
      <c r="N4" s="153"/>
      <c r="O4" s="153"/>
      <c r="P4" s="112" t="str">
        <f>IF(L4="","申請日は必須項目です。令和８年４月１日以降を入力（例  4/1） ","")</f>
        <v xml:space="preserve">申請日は必須項目です。令和８年４月１日以降を入力（例  4/1） </v>
      </c>
    </row>
    <row r="5" spans="1:20" ht="15" customHeight="1" x14ac:dyDescent="0.15"/>
    <row r="6" spans="1:20" ht="15" customHeight="1" x14ac:dyDescent="0.15">
      <c r="A6" s="156" t="s">
        <v>126</v>
      </c>
      <c r="B6" s="156"/>
      <c r="C6" s="156"/>
      <c r="H6" s="143" t="s">
        <v>174</v>
      </c>
      <c r="I6" s="143"/>
      <c r="J6" s="154"/>
      <c r="K6" s="155"/>
      <c r="L6" s="155"/>
      <c r="M6" s="155"/>
      <c r="N6" s="155"/>
      <c r="P6" s="112" t="str">
        <f>IF(J6="","建築番号は必須項目です。郵送でお送りした建物NOを入力して下さい","")</f>
        <v>建築番号は必須項目です。郵送でお送りした建物NOを入力して下さい</v>
      </c>
    </row>
    <row r="7" spans="1:20" ht="15" customHeight="1" x14ac:dyDescent="0.15">
      <c r="A7" s="156"/>
      <c r="B7" s="156"/>
      <c r="C7" s="156"/>
      <c r="H7" s="143" t="s">
        <v>61</v>
      </c>
      <c r="I7" s="143"/>
      <c r="J7" s="132"/>
      <c r="K7" s="133"/>
      <c r="L7" s="133"/>
      <c r="M7" s="133"/>
      <c r="N7" s="133"/>
      <c r="P7" s="112" t="str">
        <f>IF(J7="","建築物名称は必須項目です。","")</f>
        <v>建築物名称は必須項目です。</v>
      </c>
    </row>
    <row r="8" spans="1:20" ht="15" customHeight="1" x14ac:dyDescent="0.15">
      <c r="H8" s="143" t="s">
        <v>42</v>
      </c>
      <c r="I8" s="143"/>
      <c r="J8" s="132"/>
      <c r="K8" s="133"/>
      <c r="L8" s="133"/>
      <c r="M8" s="133"/>
      <c r="N8" s="133"/>
      <c r="P8" s="112" t="str">
        <f>IF(J8="","建築物所在地は必須項目です。","")</f>
        <v>建築物所在地は必須項目です。</v>
      </c>
    </row>
    <row r="9" spans="1:20" ht="15" customHeight="1" x14ac:dyDescent="0.15">
      <c r="H9" s="143" t="s">
        <v>62</v>
      </c>
      <c r="I9" s="143"/>
      <c r="J9" s="132"/>
      <c r="K9" s="133"/>
      <c r="L9" s="133"/>
      <c r="M9" s="133"/>
      <c r="N9" s="133"/>
      <c r="P9" s="112" t="str">
        <f>IF(J9="","所有者住所は必須項目です。","")</f>
        <v>所有者住所は必須項目です。</v>
      </c>
    </row>
    <row r="10" spans="1:20" ht="15" customHeight="1" x14ac:dyDescent="0.15">
      <c r="H10" s="143" t="s">
        <v>63</v>
      </c>
      <c r="I10" s="143"/>
      <c r="J10" s="132"/>
      <c r="K10" s="133"/>
      <c r="L10" s="133"/>
      <c r="M10" s="133"/>
      <c r="N10" s="133"/>
      <c r="O10" s="100"/>
      <c r="P10" s="112" t="str">
        <f>IF(J10="","所有者氏名は必須項目です。","")</f>
        <v>所有者氏名は必須項目です。</v>
      </c>
    </row>
    <row r="11" spans="1:20" ht="15" customHeight="1" x14ac:dyDescent="0.15">
      <c r="O11" s="27" t="s">
        <v>132</v>
      </c>
    </row>
    <row r="12" spans="1:20" ht="15" customHeight="1" x14ac:dyDescent="0.15">
      <c r="I12" s="3"/>
    </row>
    <row r="13" spans="1:20" ht="15" customHeight="1" x14ac:dyDescent="0.15">
      <c r="B13" s="148" t="s">
        <v>45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20" ht="15" customHeight="1" x14ac:dyDescent="0.15">
      <c r="B14" s="97" t="s">
        <v>130</v>
      </c>
      <c r="C14" s="97"/>
      <c r="D14" s="97"/>
      <c r="E14" s="97"/>
      <c r="F14" s="97"/>
      <c r="G14" s="97"/>
      <c r="H14" s="97"/>
      <c r="I14" s="121">
        <v>8</v>
      </c>
      <c r="J14" s="147" t="s">
        <v>52</v>
      </c>
      <c r="K14" s="147"/>
      <c r="L14" s="147"/>
      <c r="M14" s="147"/>
      <c r="N14" s="147"/>
      <c r="P14" s="112" t="str">
        <f>IF(I14="","年度は必須項目です。","")</f>
        <v/>
      </c>
    </row>
    <row r="15" spans="1:20" ht="15" customHeight="1" x14ac:dyDescent="0.15">
      <c r="B15" s="147" t="s">
        <v>46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20" ht="15" customHeight="1" x14ac:dyDescent="0.15">
      <c r="P16" s="112" t="str">
        <f>IF(B18="","地上階数は必須項目です。該当しない場合は0","")</f>
        <v>地上階数は必須項目です。該当しない場合は0</v>
      </c>
    </row>
    <row r="17" spans="1:19" ht="15" customHeight="1" x14ac:dyDescent="0.15">
      <c r="A17" s="144" t="s">
        <v>48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6"/>
      <c r="P17" s="112" t="str">
        <f>IF(E18="","地下階数は必須項目です。該当しない場合は0","")</f>
        <v>地下階数は必須項目です。該当しない場合は0</v>
      </c>
    </row>
    <row r="18" spans="1:19" s="2" customFormat="1" ht="15" customHeight="1" x14ac:dyDescent="0.15">
      <c r="A18" s="11" t="s">
        <v>127</v>
      </c>
      <c r="B18" s="120"/>
      <c r="C18" s="16"/>
      <c r="D18" s="17" t="s">
        <v>47</v>
      </c>
      <c r="E18" s="120"/>
      <c r="F18" s="16" t="s">
        <v>53</v>
      </c>
      <c r="G18" s="8" t="s">
        <v>54</v>
      </c>
      <c r="H18" s="43"/>
      <c r="I18" s="12" t="s">
        <v>55</v>
      </c>
      <c r="J18" s="149" t="s">
        <v>6</v>
      </c>
      <c r="K18" s="149"/>
      <c r="L18" s="149"/>
      <c r="M18" s="149"/>
      <c r="N18" s="149"/>
      <c r="O18" s="149"/>
      <c r="P18" s="112" t="str">
        <f>IF(H18="","事業用延べ床面積は必須項目です。","")</f>
        <v>事業用延べ床面積は必須項目です。</v>
      </c>
    </row>
    <row r="19" spans="1:19" s="2" customFormat="1" ht="15" customHeight="1" x14ac:dyDescent="0.15">
      <c r="A19" s="168" t="s">
        <v>0</v>
      </c>
      <c r="B19" s="169"/>
      <c r="C19" s="169"/>
      <c r="D19" s="169"/>
      <c r="E19" s="169"/>
      <c r="F19" s="169"/>
      <c r="G19" s="169"/>
      <c r="H19" s="169"/>
      <c r="I19" s="170"/>
      <c r="J19" s="150" t="s">
        <v>7</v>
      </c>
      <c r="K19" s="151"/>
      <c r="L19" s="119"/>
      <c r="M19" s="13" t="s">
        <v>9</v>
      </c>
      <c r="N19" s="277"/>
      <c r="O19" s="14" t="s">
        <v>33</v>
      </c>
      <c r="P19" s="112" t="str">
        <f>IF(L19="","事務所数0以上","")</f>
        <v>事務所数0以上</v>
      </c>
      <c r="Q19" s="112" t="str">
        <f t="shared" ref="Q19:Q27" si="0">IF(N19="","㎡は０以上","")</f>
        <v>㎡は０以上</v>
      </c>
      <c r="R19" s="112"/>
    </row>
    <row r="20" spans="1:19" s="2" customFormat="1" ht="15" customHeight="1" x14ac:dyDescent="0.15">
      <c r="A20" s="134" t="s">
        <v>1</v>
      </c>
      <c r="B20" s="135"/>
      <c r="C20" s="129"/>
      <c r="D20" s="130"/>
      <c r="E20" s="130"/>
      <c r="F20" s="130"/>
      <c r="G20" s="130"/>
      <c r="H20" s="130"/>
      <c r="I20" s="131"/>
      <c r="J20" s="150" t="s">
        <v>8</v>
      </c>
      <c r="K20" s="151"/>
      <c r="L20" s="120"/>
      <c r="M20" s="13" t="s">
        <v>10</v>
      </c>
      <c r="N20" s="277"/>
      <c r="O20" s="14" t="s">
        <v>34</v>
      </c>
      <c r="P20" s="112" t="str">
        <f>IF(L20="","店舗数0以上","")</f>
        <v>店舗数0以上</v>
      </c>
      <c r="Q20" s="112" t="str">
        <f t="shared" si="0"/>
        <v>㎡は０以上</v>
      </c>
    </row>
    <row r="21" spans="1:19" s="2" customFormat="1" ht="15" customHeight="1" x14ac:dyDescent="0.15">
      <c r="A21" s="134" t="s">
        <v>2</v>
      </c>
      <c r="B21" s="135"/>
      <c r="C21" s="129"/>
      <c r="D21" s="130"/>
      <c r="E21" s="130"/>
      <c r="F21" s="130"/>
      <c r="G21" s="130"/>
      <c r="H21" s="130"/>
      <c r="I21" s="131"/>
      <c r="J21" s="150" t="s">
        <v>12</v>
      </c>
      <c r="K21" s="151"/>
      <c r="L21" s="120"/>
      <c r="M21" s="13" t="s">
        <v>10</v>
      </c>
      <c r="N21" s="277"/>
      <c r="O21" s="14" t="s">
        <v>34</v>
      </c>
      <c r="P21" s="112" t="str">
        <f>IF(L21="","飲食店数0以上","")</f>
        <v>飲食店数0以上</v>
      </c>
      <c r="Q21" s="112" t="str">
        <f t="shared" si="0"/>
        <v>㎡は０以上</v>
      </c>
    </row>
    <row r="22" spans="1:19" s="2" customFormat="1" ht="15" customHeight="1" x14ac:dyDescent="0.15">
      <c r="A22" s="134" t="s">
        <v>3</v>
      </c>
      <c r="B22" s="135"/>
      <c r="C22" s="129"/>
      <c r="D22" s="130"/>
      <c r="E22" s="130"/>
      <c r="F22" s="130"/>
      <c r="G22" s="130"/>
      <c r="H22" s="130"/>
      <c r="I22" s="131"/>
      <c r="J22" s="150" t="s">
        <v>13</v>
      </c>
      <c r="K22" s="151"/>
      <c r="L22" s="120"/>
      <c r="M22" s="13" t="s">
        <v>11</v>
      </c>
      <c r="N22" s="277"/>
      <c r="O22" s="14" t="s">
        <v>33</v>
      </c>
      <c r="P22" s="112" t="str">
        <f>IF(L22="","工場数0以上","")</f>
        <v>工場数0以上</v>
      </c>
      <c r="Q22" s="112" t="str">
        <f t="shared" si="0"/>
        <v>㎡は０以上</v>
      </c>
    </row>
    <row r="23" spans="1:19" s="2" customFormat="1" ht="15" customHeight="1" x14ac:dyDescent="0.15">
      <c r="A23" s="188" t="s">
        <v>4</v>
      </c>
      <c r="B23" s="189"/>
      <c r="C23" s="185"/>
      <c r="D23" s="186"/>
      <c r="E23" s="186"/>
      <c r="F23" s="186"/>
      <c r="G23" s="186"/>
      <c r="H23" s="186"/>
      <c r="I23" s="187"/>
      <c r="J23" s="150" t="s">
        <v>27</v>
      </c>
      <c r="K23" s="151"/>
      <c r="L23" s="120"/>
      <c r="M23" s="13" t="s">
        <v>11</v>
      </c>
      <c r="N23" s="277"/>
      <c r="O23" s="14" t="s">
        <v>33</v>
      </c>
      <c r="P23" s="112" t="str">
        <f>IF(L23="","倉庫数0以上","")</f>
        <v>倉庫数0以上</v>
      </c>
      <c r="Q23" s="112" t="str">
        <f t="shared" si="0"/>
        <v>㎡は０以上</v>
      </c>
      <c r="S23" s="2">
        <v>0</v>
      </c>
    </row>
    <row r="24" spans="1:19" s="2" customFormat="1" ht="15" customHeight="1" x14ac:dyDescent="0.15">
      <c r="A24" s="171" t="s">
        <v>5</v>
      </c>
      <c r="B24" s="172"/>
      <c r="C24" s="172"/>
      <c r="D24" s="172"/>
      <c r="E24" s="172"/>
      <c r="F24" s="172"/>
      <c r="G24" s="172"/>
      <c r="H24" s="172"/>
      <c r="I24" s="173"/>
      <c r="J24" s="150" t="s">
        <v>28</v>
      </c>
      <c r="K24" s="151"/>
      <c r="L24" s="120"/>
      <c r="M24" s="13" t="s">
        <v>11</v>
      </c>
      <c r="N24" s="277"/>
      <c r="O24" s="14" t="s">
        <v>33</v>
      </c>
      <c r="P24" s="112" t="str">
        <f>IF(L24="","医療機関0以上","")</f>
        <v>医療機関0以上</v>
      </c>
      <c r="Q24" s="112" t="str">
        <f t="shared" si="0"/>
        <v>㎡は０以上</v>
      </c>
    </row>
    <row r="25" spans="1:19" s="2" customFormat="1" ht="15" customHeight="1" x14ac:dyDescent="0.15">
      <c r="A25" s="136" t="s">
        <v>192</v>
      </c>
      <c r="B25" s="137"/>
      <c r="C25" s="137"/>
      <c r="D25" s="137"/>
      <c r="E25" s="137"/>
      <c r="F25" s="137"/>
      <c r="G25" s="137"/>
      <c r="H25" s="137"/>
      <c r="I25" s="138"/>
      <c r="J25" s="150" t="s">
        <v>51</v>
      </c>
      <c r="K25" s="151"/>
      <c r="L25" s="151"/>
      <c r="M25" s="151"/>
      <c r="N25" s="277"/>
      <c r="O25" s="14" t="s">
        <v>37</v>
      </c>
      <c r="Q25" s="112" t="str">
        <f t="shared" si="0"/>
        <v>㎡は０以上</v>
      </c>
    </row>
    <row r="26" spans="1:19" s="2" customFormat="1" ht="15" customHeight="1" x14ac:dyDescent="0.15">
      <c r="A26" s="139"/>
      <c r="B26" s="137"/>
      <c r="C26" s="137"/>
      <c r="D26" s="137"/>
      <c r="E26" s="137"/>
      <c r="F26" s="137"/>
      <c r="G26" s="137"/>
      <c r="H26" s="137"/>
      <c r="I26" s="138"/>
      <c r="J26" s="150" t="s">
        <v>29</v>
      </c>
      <c r="K26" s="151"/>
      <c r="L26" s="120"/>
      <c r="M26" s="13" t="s">
        <v>30</v>
      </c>
      <c r="N26" s="277"/>
      <c r="O26" s="14" t="s">
        <v>38</v>
      </c>
      <c r="P26" s="112" t="str">
        <f>IF(L26="","世帯数0以上","")</f>
        <v>世帯数0以上</v>
      </c>
      <c r="Q26" s="112" t="str">
        <f t="shared" si="0"/>
        <v>㎡は０以上</v>
      </c>
    </row>
    <row r="27" spans="1:19" s="2" customFormat="1" ht="15" customHeight="1" x14ac:dyDescent="0.15">
      <c r="A27" s="140"/>
      <c r="B27" s="141"/>
      <c r="C27" s="141"/>
      <c r="D27" s="141"/>
      <c r="E27" s="141"/>
      <c r="F27" s="141"/>
      <c r="G27" s="141"/>
      <c r="H27" s="141"/>
      <c r="I27" s="142"/>
      <c r="J27" s="150" t="s">
        <v>31</v>
      </c>
      <c r="K27" s="151"/>
      <c r="L27" s="114"/>
      <c r="M27" s="7"/>
      <c r="N27" s="277"/>
      <c r="O27" s="14" t="s">
        <v>35</v>
      </c>
      <c r="Q27" s="112" t="str">
        <f t="shared" si="0"/>
        <v>㎡は０以上</v>
      </c>
    </row>
    <row r="28" spans="1:19" ht="15" customHeight="1" x14ac:dyDescent="0.15">
      <c r="A28" s="46" t="s">
        <v>14</v>
      </c>
      <c r="B28" s="178" t="s">
        <v>188</v>
      </c>
      <c r="C28" s="172"/>
      <c r="D28" s="172"/>
      <c r="E28" s="172"/>
      <c r="F28" s="120"/>
      <c r="G28" s="10" t="s">
        <v>56</v>
      </c>
      <c r="H28" s="44" t="s">
        <v>19</v>
      </c>
      <c r="I28" s="9"/>
      <c r="J28" s="19"/>
      <c r="K28" s="20"/>
      <c r="L28" s="20"/>
      <c r="M28" s="20"/>
      <c r="N28" s="48"/>
      <c r="O28" s="21"/>
      <c r="P28" s="112" t="str">
        <f>IF(OR(F28=0,F28=""),"従業員数は必須項目です。","")</f>
        <v>従業員数は必須項目です。</v>
      </c>
    </row>
    <row r="29" spans="1:19" ht="15" customHeight="1" x14ac:dyDescent="0.15">
      <c r="A29" s="28"/>
      <c r="B29" s="176" t="s">
        <v>16</v>
      </c>
      <c r="C29" s="177"/>
      <c r="D29" s="177"/>
      <c r="E29" s="177"/>
      <c r="F29" s="120"/>
      <c r="G29" s="45" t="s">
        <v>57</v>
      </c>
      <c r="H29" s="96">
        <f>F29+F28</f>
        <v>0</v>
      </c>
      <c r="I29" s="18" t="s">
        <v>15</v>
      </c>
      <c r="J29" s="22"/>
      <c r="K29" s="23"/>
      <c r="L29" s="24" t="s">
        <v>110</v>
      </c>
      <c r="M29" s="24" t="s">
        <v>58</v>
      </c>
      <c r="N29" s="113">
        <f>SUM(N19:N27)</f>
        <v>0</v>
      </c>
      <c r="O29" s="25" t="s">
        <v>33</v>
      </c>
      <c r="P29" s="112" t="str">
        <f>IF(N29&gt;=0,"建築物㎡は必須項目です。","")</f>
        <v>建築物㎡は必須項目です。</v>
      </c>
    </row>
    <row r="30" spans="1:19" ht="15" customHeight="1" x14ac:dyDescent="0.15">
      <c r="A30" s="184" t="s">
        <v>17</v>
      </c>
      <c r="B30" s="184"/>
      <c r="C30" s="167" t="s">
        <v>18</v>
      </c>
      <c r="D30" s="166"/>
      <c r="E30" s="166"/>
      <c r="F30" s="163"/>
      <c r="G30" s="15" t="s">
        <v>59</v>
      </c>
      <c r="H30" s="164" t="s">
        <v>20</v>
      </c>
      <c r="I30" s="165"/>
      <c r="J30" s="179" t="s">
        <v>32</v>
      </c>
      <c r="K30" s="180"/>
      <c r="L30" s="180"/>
      <c r="M30" s="180"/>
      <c r="N30" s="180"/>
      <c r="O30" s="165"/>
      <c r="P30" s="112" t="str">
        <f>IF(F29="","外来者数は必須項目です。","")</f>
        <v>外来者数は必須項目です。</v>
      </c>
    </row>
    <row r="31" spans="1:19" ht="15" customHeight="1" x14ac:dyDescent="0.15">
      <c r="A31" s="159" t="s">
        <v>191</v>
      </c>
      <c r="B31" s="161"/>
      <c r="C31" s="159"/>
      <c r="D31" s="160"/>
      <c r="E31" s="160"/>
      <c r="F31" s="161"/>
      <c r="G31" s="118"/>
      <c r="H31" s="162"/>
      <c r="I31" s="163"/>
      <c r="J31" s="181"/>
      <c r="K31" s="182"/>
      <c r="L31" s="182"/>
      <c r="M31" s="182"/>
      <c r="N31" s="182"/>
      <c r="O31" s="183"/>
      <c r="P31" s="112" t="str">
        <f>IF(OR(A31="",C31="",G31="",H31=""),"廃棄物処理業者情報は必須項目です。該当がない場合は契約なしと入力して下さい。","")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2" spans="1:19" ht="15" customHeight="1" x14ac:dyDescent="0.15">
      <c r="A32" s="159"/>
      <c r="B32" s="161"/>
      <c r="C32" s="159"/>
      <c r="D32" s="160"/>
      <c r="E32" s="160"/>
      <c r="F32" s="161"/>
      <c r="G32" s="118"/>
      <c r="H32" s="162"/>
      <c r="I32" s="163"/>
      <c r="J32" s="139"/>
      <c r="K32" s="137"/>
      <c r="L32" s="137"/>
      <c r="M32" s="137"/>
      <c r="N32" s="137"/>
      <c r="O32" s="138"/>
      <c r="P32" s="112" t="str">
        <f>IF(OR(A32="",C32="",G32="",H32=""),"廃棄物処理業者情報は必須項目です。該当がない場合は契約なしと入力して下さい。","")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3" spans="1:18" ht="15" customHeight="1" x14ac:dyDescent="0.15">
      <c r="A33" s="159"/>
      <c r="B33" s="161"/>
      <c r="C33" s="159"/>
      <c r="D33" s="160"/>
      <c r="E33" s="160"/>
      <c r="F33" s="161"/>
      <c r="G33" s="118"/>
      <c r="H33" s="162"/>
      <c r="I33" s="163"/>
      <c r="J33" s="139"/>
      <c r="K33" s="137"/>
      <c r="L33" s="137"/>
      <c r="M33" s="137"/>
      <c r="N33" s="137"/>
      <c r="O33" s="138"/>
      <c r="P33" s="112" t="str">
        <f>IF(OR(A33="",C33="",G33="",H33=""),"廃棄処理業者情報は必須項目です。該当がない場合は契約なしと入力して下さい。","")</f>
        <v>廃棄処理業者情報は必須項目です。該当がない場合は契約なしと入力して下さい。</v>
      </c>
    </row>
    <row r="34" spans="1:18" ht="15" customHeight="1" x14ac:dyDescent="0.15">
      <c r="A34" s="159"/>
      <c r="B34" s="161"/>
      <c r="C34" s="159"/>
      <c r="D34" s="160"/>
      <c r="E34" s="160"/>
      <c r="F34" s="161"/>
      <c r="G34" s="118"/>
      <c r="H34" s="162"/>
      <c r="I34" s="163"/>
      <c r="J34" s="139"/>
      <c r="K34" s="137"/>
      <c r="L34" s="137"/>
      <c r="M34" s="137"/>
      <c r="N34" s="137"/>
      <c r="O34" s="138"/>
      <c r="P34" s="112" t="str">
        <f>IF(OR(A34="",C34="",G34="",H34=""),"廃棄物処理業者情報は必須項目です。該当がない場合は契約なしと入力して下さい。","")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5" spans="1:18" ht="15" customHeight="1" x14ac:dyDescent="0.15">
      <c r="A35" s="175" t="s">
        <v>21</v>
      </c>
      <c r="B35" s="175"/>
      <c r="C35" s="167" t="s">
        <v>22</v>
      </c>
      <c r="D35" s="166"/>
      <c r="E35" s="166"/>
      <c r="F35" s="166"/>
      <c r="G35" s="163"/>
      <c r="H35" s="164" t="s">
        <v>23</v>
      </c>
      <c r="I35" s="165"/>
      <c r="J35" s="139"/>
      <c r="K35" s="137"/>
      <c r="L35" s="137"/>
      <c r="M35" s="137"/>
      <c r="N35" s="137"/>
      <c r="O35" s="138"/>
      <c r="P35" s="112" t="str">
        <f>IF(J31="","ごみ減量及び再利用の現状は必須項目です。","")</f>
        <v>ごみ減量及び再利用の現状は必須項目です。</v>
      </c>
    </row>
    <row r="36" spans="1:18" ht="15" customHeight="1" x14ac:dyDescent="0.15">
      <c r="A36" s="157"/>
      <c r="B36" s="158"/>
      <c r="C36" s="162"/>
      <c r="D36" s="166"/>
      <c r="E36" s="166"/>
      <c r="F36" s="166"/>
      <c r="G36" s="163"/>
      <c r="H36" s="162"/>
      <c r="I36" s="163"/>
      <c r="J36" s="139"/>
      <c r="K36" s="137"/>
      <c r="L36" s="137"/>
      <c r="M36" s="137"/>
      <c r="N36" s="137"/>
      <c r="O36" s="138"/>
      <c r="P36" s="112" t="str">
        <f t="shared" ref="P36:P41" si="1">IF(OR(A36="",C36="",H36=""),"再生資源処理業者情報は必須項目です。該当がない場合は契約なしと入力して下さい。","")</f>
        <v>再生資源処理業者情報は必須項目です。該当がない場合は契約なしと入力して下さい。</v>
      </c>
    </row>
    <row r="37" spans="1:18" ht="15" customHeight="1" x14ac:dyDescent="0.15">
      <c r="A37" s="157"/>
      <c r="B37" s="158"/>
      <c r="C37" s="162"/>
      <c r="D37" s="166"/>
      <c r="E37" s="166"/>
      <c r="F37" s="166"/>
      <c r="G37" s="163"/>
      <c r="H37" s="162"/>
      <c r="I37" s="163"/>
      <c r="J37" s="139"/>
      <c r="K37" s="137"/>
      <c r="L37" s="137"/>
      <c r="M37" s="137"/>
      <c r="N37" s="137"/>
      <c r="O37" s="138"/>
      <c r="P37" s="112" t="str">
        <f t="shared" si="1"/>
        <v>再生資源処理業者情報は必須項目です。該当がない場合は契約なしと入力して下さい。</v>
      </c>
    </row>
    <row r="38" spans="1:18" ht="15" customHeight="1" x14ac:dyDescent="0.15">
      <c r="A38" s="157"/>
      <c r="B38" s="158"/>
      <c r="C38" s="162"/>
      <c r="D38" s="166"/>
      <c r="E38" s="166"/>
      <c r="F38" s="166"/>
      <c r="G38" s="163"/>
      <c r="H38" s="162"/>
      <c r="I38" s="163"/>
      <c r="J38" s="139"/>
      <c r="K38" s="137"/>
      <c r="L38" s="137"/>
      <c r="M38" s="137"/>
      <c r="N38" s="137"/>
      <c r="O38" s="138"/>
      <c r="P38" s="112" t="str">
        <f t="shared" si="1"/>
        <v>再生資源処理業者情報は必須項目です。該当がない場合は契約なしと入力して下さい。</v>
      </c>
    </row>
    <row r="39" spans="1:18" ht="15" customHeight="1" x14ac:dyDescent="0.15">
      <c r="A39" s="157"/>
      <c r="B39" s="158"/>
      <c r="C39" s="162"/>
      <c r="D39" s="166"/>
      <c r="E39" s="166"/>
      <c r="F39" s="166"/>
      <c r="G39" s="163"/>
      <c r="H39" s="162"/>
      <c r="I39" s="163"/>
      <c r="J39" s="139"/>
      <c r="K39" s="137"/>
      <c r="L39" s="137"/>
      <c r="M39" s="137"/>
      <c r="N39" s="137"/>
      <c r="O39" s="138"/>
      <c r="P39" s="112" t="str">
        <f t="shared" si="1"/>
        <v>再生資源処理業者情報は必須項目です。該当がない場合は契約なしと入力して下さい。</v>
      </c>
    </row>
    <row r="40" spans="1:18" ht="15" customHeight="1" x14ac:dyDescent="0.15">
      <c r="A40" s="157"/>
      <c r="B40" s="158"/>
      <c r="C40" s="162"/>
      <c r="D40" s="166"/>
      <c r="E40" s="166"/>
      <c r="F40" s="166"/>
      <c r="G40" s="163"/>
      <c r="H40" s="162"/>
      <c r="I40" s="163"/>
      <c r="J40" s="139"/>
      <c r="K40" s="137"/>
      <c r="L40" s="137"/>
      <c r="M40" s="137"/>
      <c r="N40" s="137"/>
      <c r="O40" s="138"/>
      <c r="P40" s="112" t="str">
        <f t="shared" si="1"/>
        <v>再生資源処理業者情報は必須項目です。該当がない場合は契約なしと入力して下さい。</v>
      </c>
    </row>
    <row r="41" spans="1:18" ht="15" customHeight="1" x14ac:dyDescent="0.15">
      <c r="A41" s="157"/>
      <c r="B41" s="158"/>
      <c r="C41" s="162"/>
      <c r="D41" s="166"/>
      <c r="E41" s="166"/>
      <c r="F41" s="166"/>
      <c r="G41" s="163"/>
      <c r="H41" s="162"/>
      <c r="I41" s="163"/>
      <c r="J41" s="140"/>
      <c r="K41" s="141"/>
      <c r="L41" s="141"/>
      <c r="M41" s="141"/>
      <c r="N41" s="141"/>
      <c r="O41" s="142"/>
      <c r="P41" s="112" t="str">
        <f t="shared" si="1"/>
        <v>再生資源処理業者情報は必須項目です。該当がない場合は契約なしと入力して下さい。</v>
      </c>
    </row>
    <row r="42" spans="1:18" s="1" customFormat="1" ht="15" customHeight="1" x14ac:dyDescent="0.15">
      <c r="A42" s="144" t="s">
        <v>128</v>
      </c>
      <c r="B42" s="191"/>
      <c r="C42" s="191"/>
      <c r="D42" s="191"/>
      <c r="E42" s="191"/>
      <c r="F42" s="191"/>
      <c r="G42" s="191"/>
      <c r="H42" s="191"/>
      <c r="I42" s="144" t="s">
        <v>36</v>
      </c>
      <c r="J42" s="191"/>
      <c r="K42" s="191"/>
      <c r="L42" s="191"/>
      <c r="M42" s="191"/>
      <c r="N42" s="191"/>
      <c r="O42" s="192"/>
    </row>
    <row r="43" spans="1:18" s="2" customFormat="1" ht="21.75" customHeight="1" x14ac:dyDescent="0.15">
      <c r="A43" s="200" t="s">
        <v>24</v>
      </c>
      <c r="B43" s="201"/>
      <c r="C43" s="201"/>
      <c r="D43" s="201"/>
      <c r="E43" s="201"/>
      <c r="F43" s="201"/>
      <c r="G43" s="201"/>
      <c r="H43" s="202"/>
      <c r="I43" s="216" t="s">
        <v>25</v>
      </c>
      <c r="J43" s="201"/>
      <c r="K43" s="197"/>
      <c r="L43" s="198"/>
      <c r="M43" s="198"/>
      <c r="N43" s="198"/>
      <c r="O43" s="199"/>
      <c r="P43" s="112" t="str">
        <f>IF(K43="","選任年月日は必須項目です。","")</f>
        <v>選任年月日は必須項目です。</v>
      </c>
      <c r="R43" s="112"/>
    </row>
    <row r="44" spans="1:18" s="2" customFormat="1" ht="21.75" customHeight="1" x14ac:dyDescent="0.15">
      <c r="A44" s="208"/>
      <c r="B44" s="206"/>
      <c r="C44" s="206"/>
      <c r="D44" s="206"/>
      <c r="E44" s="206"/>
      <c r="F44" s="206"/>
      <c r="G44" s="206"/>
      <c r="H44" s="210"/>
      <c r="I44" s="205" t="s">
        <v>49</v>
      </c>
      <c r="J44" s="206"/>
      <c r="K44" s="203"/>
      <c r="L44" s="203"/>
      <c r="M44" s="203"/>
      <c r="N44" s="203"/>
      <c r="O44" s="204"/>
      <c r="P44" s="112" t="str">
        <f>IF(A44="","１増減理由は必須項目です。","")</f>
        <v>１増減理由は必須項目です。</v>
      </c>
      <c r="R44" s="112" t="str">
        <f>IF(K44="","会社名は必須項目です。","")</f>
        <v>会社名は必須項目です。</v>
      </c>
    </row>
    <row r="45" spans="1:18" s="2" customFormat="1" ht="21.75" customHeight="1" x14ac:dyDescent="0.15">
      <c r="A45" s="214"/>
      <c r="B45" s="206"/>
      <c r="C45" s="206"/>
      <c r="D45" s="206"/>
      <c r="E45" s="206"/>
      <c r="F45" s="206"/>
      <c r="G45" s="206"/>
      <c r="H45" s="210"/>
      <c r="I45" s="205" t="s">
        <v>43</v>
      </c>
      <c r="J45" s="206"/>
      <c r="K45" s="203"/>
      <c r="L45" s="203"/>
      <c r="M45" s="203"/>
      <c r="N45" s="203"/>
      <c r="O45" s="204"/>
      <c r="R45" s="112" t="str">
        <f>IF(K45="","所在地は必須項目です。","")</f>
        <v>所在地は必須項目です。</v>
      </c>
    </row>
    <row r="46" spans="1:18" s="2" customFormat="1" ht="21.75" customHeight="1" x14ac:dyDescent="0.15">
      <c r="A46" s="215" t="s">
        <v>193</v>
      </c>
      <c r="B46" s="206"/>
      <c r="C46" s="206"/>
      <c r="D46" s="206"/>
      <c r="E46" s="206"/>
      <c r="F46" s="206"/>
      <c r="G46" s="206"/>
      <c r="H46" s="210"/>
      <c r="I46" s="207" t="s">
        <v>26</v>
      </c>
      <c r="J46" s="206"/>
      <c r="K46" s="203"/>
      <c r="L46" s="203"/>
      <c r="M46" s="203"/>
      <c r="N46" s="203"/>
      <c r="O46" s="204"/>
      <c r="R46" s="112" t="str">
        <f>IF(K46="","所属名・職名は必須項目です。","")</f>
        <v>所属名・職名は必須項目です。</v>
      </c>
    </row>
    <row r="47" spans="1:18" s="2" customFormat="1" ht="21.75" customHeight="1" x14ac:dyDescent="0.15">
      <c r="A47" s="208"/>
      <c r="B47" s="206"/>
      <c r="C47" s="206"/>
      <c r="D47" s="206"/>
      <c r="E47" s="206"/>
      <c r="F47" s="206"/>
      <c r="G47" s="206"/>
      <c r="H47" s="210"/>
      <c r="I47" s="205" t="s">
        <v>60</v>
      </c>
      <c r="J47" s="206"/>
      <c r="K47" s="203"/>
      <c r="L47" s="203"/>
      <c r="M47" s="203"/>
      <c r="N47" s="203"/>
      <c r="O47" s="204"/>
      <c r="P47" s="112" t="str">
        <f>IF(A47="","２ごみ減量及び再利用についての今年度の目標は必須項目です。","")</f>
        <v>２ごみ減量及び再利用についての今年度の目標は必須項目です。</v>
      </c>
      <c r="R47" s="112" t="str">
        <f>IF(K47="","ふりがなは必須項目です。","")</f>
        <v>ふりがなは必須項目です。</v>
      </c>
    </row>
    <row r="48" spans="1:18" s="2" customFormat="1" ht="21.75" customHeight="1" x14ac:dyDescent="0.15">
      <c r="A48" s="214"/>
      <c r="B48" s="206"/>
      <c r="C48" s="206"/>
      <c r="D48" s="206"/>
      <c r="E48" s="206"/>
      <c r="F48" s="206"/>
      <c r="G48" s="206"/>
      <c r="H48" s="210"/>
      <c r="I48" s="205" t="s">
        <v>50</v>
      </c>
      <c r="J48" s="206"/>
      <c r="K48" s="203"/>
      <c r="L48" s="203"/>
      <c r="M48" s="203"/>
      <c r="N48" s="203"/>
      <c r="O48" s="204"/>
      <c r="R48" s="112" t="str">
        <f>IF(K48="","氏名は必須項目です。","")</f>
        <v>氏名は必須項目です。</v>
      </c>
    </row>
    <row r="49" spans="1:18" s="2" customFormat="1" ht="21.75" customHeight="1" x14ac:dyDescent="0.15">
      <c r="A49" s="215" t="s">
        <v>194</v>
      </c>
      <c r="B49" s="206"/>
      <c r="C49" s="206"/>
      <c r="D49" s="206"/>
      <c r="E49" s="206"/>
      <c r="F49" s="206"/>
      <c r="G49" s="206"/>
      <c r="H49" s="210"/>
      <c r="I49" s="205" t="s">
        <v>44</v>
      </c>
      <c r="J49" s="206"/>
      <c r="K49" s="193"/>
      <c r="L49" s="193"/>
      <c r="M49" s="193"/>
      <c r="N49" s="193"/>
      <c r="O49" s="194"/>
      <c r="R49" s="112" t="str">
        <f>IF(K49="","電話番号は必須項目です。","")</f>
        <v>電話番号は必須項目です。</v>
      </c>
    </row>
    <row r="50" spans="1:18" s="2" customFormat="1" ht="21.75" customHeight="1" x14ac:dyDescent="0.15">
      <c r="A50" s="208"/>
      <c r="B50" s="209"/>
      <c r="C50" s="209"/>
      <c r="D50" s="209"/>
      <c r="E50" s="209"/>
      <c r="F50" s="209"/>
      <c r="G50" s="209"/>
      <c r="H50" s="210"/>
      <c r="I50" s="4"/>
      <c r="J50" s="6" t="s">
        <v>39</v>
      </c>
      <c r="K50" s="195"/>
      <c r="L50" s="195"/>
      <c r="M50" s="195"/>
      <c r="N50" s="195"/>
      <c r="O50" s="196"/>
      <c r="P50" s="112" t="str">
        <f>IF(A50="","３今後の具体的取り組みについては必須項目です。","")</f>
        <v>３今後の具体的取り組みについては必須項目です。</v>
      </c>
      <c r="R50" s="112"/>
    </row>
    <row r="51" spans="1:18" ht="21.75" customHeight="1" x14ac:dyDescent="0.15">
      <c r="A51" s="211"/>
      <c r="B51" s="212"/>
      <c r="C51" s="212"/>
      <c r="D51" s="212"/>
      <c r="E51" s="212"/>
      <c r="F51" s="212"/>
      <c r="G51" s="212"/>
      <c r="H51" s="213"/>
      <c r="I51" s="5" t="s">
        <v>129</v>
      </c>
      <c r="J51" s="29"/>
      <c r="K51" s="29"/>
      <c r="L51" s="29"/>
      <c r="M51" s="115" t="s">
        <v>189</v>
      </c>
      <c r="N51" s="29"/>
      <c r="O51" s="30"/>
      <c r="P51" s="112" t="str">
        <f>IF(OR(M51="有",M51="無"),"","受講歴は必須項目です。")</f>
        <v>受講歴は必須項目です。</v>
      </c>
    </row>
  </sheetData>
  <sheetProtection algorithmName="SHA-512" hashValue="2L8VFVYzMEs+9DbsUlnFq9aGP+nO+gCbGeR2BpqrfPiHEIsmFfrWn90QSRUxg7aARJoAGhb6wcIRlCc+dJ0t1w==" saltValue="Y5mTMe5HQ/KZc5YgJVMwjA==" spinCount="100000" sheet="1" formatCells="0" formatColumns="0" formatRows="0" insertColumns="0" insertRows="0" insertHyperlinks="0" deleteColumns="0" deleteRows="0" sort="0" autoFilter="0" pivotTables="0"/>
  <protectedRanges>
    <protectedRange sqref="L4:O4" name="範囲22"/>
    <protectedRange sqref="K43:O50" name="範囲20"/>
    <protectedRange sqref="A47:H48" name="範囲18"/>
    <protectedRange sqref="J31:O41" name="範囲16"/>
    <protectedRange sqref="A31:I34" name="範囲13"/>
    <protectedRange sqref="A25:I27" name="範囲11"/>
    <protectedRange sqref="J25:M25" name="範囲9"/>
    <protectedRange sqref="L19:L24 L26 B18 E18" name="範囲7"/>
    <protectedRange sqref="H18" name="範囲5"/>
    <protectedRange sqref="J6:N10" name="範囲1"/>
    <protectedRange sqref="I14" name="範囲2"/>
    <protectedRange sqref="C20:I23" name="範囲6"/>
    <protectedRange sqref="N19:N27" name="範囲8"/>
    <protectedRange sqref="F28:F29" name="範囲12"/>
    <protectedRange sqref="A36:I41" name="範囲14"/>
    <protectedRange sqref="A36:I41" name="範囲15"/>
    <protectedRange sqref="A44:H45" name="範囲17"/>
    <protectedRange sqref="A50:H51" name="範囲19"/>
    <protectedRange sqref="M51" name="範囲21"/>
  </protectedRanges>
  <mergeCells count="102">
    <mergeCell ref="P1:T2"/>
    <mergeCell ref="A42:H42"/>
    <mergeCell ref="I42:O42"/>
    <mergeCell ref="K49:O49"/>
    <mergeCell ref="K50:O50"/>
    <mergeCell ref="K43:O43"/>
    <mergeCell ref="A43:H43"/>
    <mergeCell ref="K48:O48"/>
    <mergeCell ref="I45:J45"/>
    <mergeCell ref="I46:J46"/>
    <mergeCell ref="K44:O44"/>
    <mergeCell ref="A50:H51"/>
    <mergeCell ref="I49:J49"/>
    <mergeCell ref="A47:H48"/>
    <mergeCell ref="I48:J48"/>
    <mergeCell ref="A44:H45"/>
    <mergeCell ref="A49:H49"/>
    <mergeCell ref="A46:H46"/>
    <mergeCell ref="K46:O46"/>
    <mergeCell ref="K45:O45"/>
    <mergeCell ref="K47:O47"/>
    <mergeCell ref="I44:J44"/>
    <mergeCell ref="I43:J43"/>
    <mergeCell ref="I47:J47"/>
    <mergeCell ref="H31:I31"/>
    <mergeCell ref="A30:B30"/>
    <mergeCell ref="J25:M25"/>
    <mergeCell ref="C23:I23"/>
    <mergeCell ref="C38:G38"/>
    <mergeCell ref="C34:F34"/>
    <mergeCell ref="A33:B33"/>
    <mergeCell ref="H33:I33"/>
    <mergeCell ref="A22:B22"/>
    <mergeCell ref="A23:B23"/>
    <mergeCell ref="H36:I36"/>
    <mergeCell ref="C30:F30"/>
    <mergeCell ref="C40:G40"/>
    <mergeCell ref="C41:G41"/>
    <mergeCell ref="A38:B38"/>
    <mergeCell ref="A32:B32"/>
    <mergeCell ref="H32:I32"/>
    <mergeCell ref="H37:I37"/>
    <mergeCell ref="A3:O3"/>
    <mergeCell ref="A35:B35"/>
    <mergeCell ref="H30:I30"/>
    <mergeCell ref="A34:B34"/>
    <mergeCell ref="C20:I20"/>
    <mergeCell ref="J19:K19"/>
    <mergeCell ref="J20:K20"/>
    <mergeCell ref="B29:E29"/>
    <mergeCell ref="J24:K24"/>
    <mergeCell ref="J26:K26"/>
    <mergeCell ref="J27:K27"/>
    <mergeCell ref="B28:E28"/>
    <mergeCell ref="C33:F33"/>
    <mergeCell ref="A31:B31"/>
    <mergeCell ref="J30:O30"/>
    <mergeCell ref="C22:I22"/>
    <mergeCell ref="J31:O41"/>
    <mergeCell ref="A37:B37"/>
    <mergeCell ref="L4:O4"/>
    <mergeCell ref="H6:I6"/>
    <mergeCell ref="J6:N6"/>
    <mergeCell ref="A6:C7"/>
    <mergeCell ref="J21:K21"/>
    <mergeCell ref="A41:B41"/>
    <mergeCell ref="A40:B40"/>
    <mergeCell ref="C32:F32"/>
    <mergeCell ref="A39:B39"/>
    <mergeCell ref="H40:I40"/>
    <mergeCell ref="H41:I41"/>
    <mergeCell ref="C31:F31"/>
    <mergeCell ref="H39:I39"/>
    <mergeCell ref="A36:B36"/>
    <mergeCell ref="H34:I34"/>
    <mergeCell ref="H35:I35"/>
    <mergeCell ref="C36:G36"/>
    <mergeCell ref="C37:G37"/>
    <mergeCell ref="C35:G35"/>
    <mergeCell ref="H38:I38"/>
    <mergeCell ref="H7:I7"/>
    <mergeCell ref="A19:I19"/>
    <mergeCell ref="C39:G39"/>
    <mergeCell ref="A24:I24"/>
    <mergeCell ref="C21:I21"/>
    <mergeCell ref="J7:N7"/>
    <mergeCell ref="J8:N8"/>
    <mergeCell ref="A20:B20"/>
    <mergeCell ref="A21:B21"/>
    <mergeCell ref="A25:I27"/>
    <mergeCell ref="H10:I10"/>
    <mergeCell ref="A17:O17"/>
    <mergeCell ref="B15:N15"/>
    <mergeCell ref="J9:N9"/>
    <mergeCell ref="J10:N10"/>
    <mergeCell ref="B13:N13"/>
    <mergeCell ref="H8:I8"/>
    <mergeCell ref="H9:I9"/>
    <mergeCell ref="J18:O18"/>
    <mergeCell ref="J14:N14"/>
    <mergeCell ref="J22:K22"/>
    <mergeCell ref="J23:K23"/>
  </mergeCells>
  <phoneticPr fontId="2"/>
  <conditionalFormatting sqref="A44:H45">
    <cfRule type="containsBlanks" dxfId="36" priority="42">
      <formula>LEN(TRIM(A44))=0</formula>
    </cfRule>
  </conditionalFormatting>
  <conditionalFormatting sqref="A47:H48">
    <cfRule type="containsBlanks" dxfId="35" priority="41">
      <formula>LEN(TRIM(A47))=0</formula>
    </cfRule>
  </conditionalFormatting>
  <conditionalFormatting sqref="A50:H51">
    <cfRule type="containsBlanks" dxfId="34" priority="40">
      <formula>LEN(TRIM(A50))=0</formula>
    </cfRule>
  </conditionalFormatting>
  <conditionalFormatting sqref="A31:I34">
    <cfRule type="containsBlanks" dxfId="33" priority="4">
      <formula>LEN(TRIM(A31))=0</formula>
    </cfRule>
  </conditionalFormatting>
  <conditionalFormatting sqref="A36:I41">
    <cfRule type="containsBlanks" dxfId="32" priority="3">
      <formula>LEN(TRIM(A36))=0</formula>
    </cfRule>
  </conditionalFormatting>
  <conditionalFormatting sqref="B18">
    <cfRule type="containsBlanks" dxfId="31" priority="7">
      <formula>LEN(TRIM(B18))=0</formula>
    </cfRule>
  </conditionalFormatting>
  <conditionalFormatting sqref="E18">
    <cfRule type="containsBlanks" dxfId="30" priority="6">
      <formula>LEN(TRIM(E18))=0</formula>
    </cfRule>
  </conditionalFormatting>
  <conditionalFormatting sqref="F28">
    <cfRule type="cellIs" dxfId="29" priority="1" operator="equal">
      <formula>0</formula>
    </cfRule>
  </conditionalFormatting>
  <conditionalFormatting sqref="F28:F29">
    <cfRule type="containsBlanks" dxfId="28" priority="2">
      <formula>LEN(TRIM(F28))=0</formula>
    </cfRule>
  </conditionalFormatting>
  <conditionalFormatting sqref="H18">
    <cfRule type="containsBlanks" dxfId="27" priority="24">
      <formula>LEN(TRIM(H18))=0</formula>
    </cfRule>
  </conditionalFormatting>
  <conditionalFormatting sqref="I14">
    <cfRule type="containsBlanks" dxfId="26" priority="23">
      <formula>LEN(TRIM(I14))=0</formula>
    </cfRule>
  </conditionalFormatting>
  <conditionalFormatting sqref="J6:N10">
    <cfRule type="containsBlanks" dxfId="25" priority="47">
      <formula>LEN(TRIM(J6))=0</formula>
    </cfRule>
  </conditionalFormatting>
  <conditionalFormatting sqref="J31:O41">
    <cfRule type="containsBlanks" dxfId="24" priority="5">
      <formula>LEN(TRIM(J31))=0</formula>
    </cfRule>
  </conditionalFormatting>
  <conditionalFormatting sqref="K43:O50">
    <cfRule type="containsBlanks" dxfId="23" priority="31">
      <formula>LEN(TRIM(K43))=0</formula>
    </cfRule>
  </conditionalFormatting>
  <conditionalFormatting sqref="L19:L24">
    <cfRule type="containsBlanks" dxfId="22" priority="22">
      <formula>LEN(TRIM(L19))=0</formula>
    </cfRule>
  </conditionalFormatting>
  <conditionalFormatting sqref="L26">
    <cfRule type="containsBlanks" dxfId="21" priority="8">
      <formula>LEN(TRIM(L26))=0</formula>
    </cfRule>
  </conditionalFormatting>
  <conditionalFormatting sqref="L4:O4">
    <cfRule type="containsBlanks" dxfId="20" priority="53">
      <formula>LEN(TRIM(L4))=0</formula>
    </cfRule>
  </conditionalFormatting>
  <conditionalFormatting sqref="M51">
    <cfRule type="containsBlanks" dxfId="19" priority="39">
      <formula>LEN(TRIM(M51))=0</formula>
    </cfRule>
  </conditionalFormatting>
  <conditionalFormatting sqref="N19:N27">
    <cfRule type="containsBlanks" dxfId="18" priority="20">
      <formula>LEN(TRIM(N19))=0</formula>
    </cfRule>
  </conditionalFormatting>
  <conditionalFormatting sqref="N29">
    <cfRule type="cellIs" dxfId="17" priority="56" operator="lessThanOrEqual">
      <formula>0</formula>
    </cfRule>
  </conditionalFormatting>
  <dataValidations count="7">
    <dataValidation imeMode="halfAlpha" allowBlank="1" showInputMessage="1" showErrorMessage="1" sqref="N28" xr:uid="{00000000-0002-0000-0000-000000000000}"/>
    <dataValidation type="list" showInputMessage="1" showErrorMessage="1" sqref="M51" xr:uid="{132FE693-CBD5-4096-8008-A5114945E1D5}">
      <formula1>"　 ,有,無"</formula1>
    </dataValidation>
    <dataValidation type="whole" showInputMessage="1" showErrorMessage="1" sqref="F28:F29 I14 H18" xr:uid="{B7B939E4-D000-4844-BBFE-CE908B5BC757}">
      <formula1>0</formula1>
      <formula2>999999</formula2>
    </dataValidation>
    <dataValidation type="whole" operator="greaterThanOrEqual" allowBlank="1" showInputMessage="1" showErrorMessage="1" sqref="L19:L24 L26 B18 E18" xr:uid="{E3A032B8-60C6-4200-9C13-579FDAF1DCC6}">
      <formula1>0</formula1>
    </dataValidation>
    <dataValidation type="date" operator="greaterThanOrEqual" showInputMessage="1" showErrorMessage="1" sqref="L4:O4" xr:uid="{5952BD9C-5831-4FE7-B8CC-19DDD5929D38}">
      <formula1>46113</formula1>
    </dataValidation>
    <dataValidation type="date" operator="greaterThanOrEqual" allowBlank="1" showInputMessage="1" showErrorMessage="1" sqref="K43:O43" xr:uid="{495AC37C-185D-4ED6-9BF2-96BF5F152494}">
      <formula1>92</formula1>
    </dataValidation>
    <dataValidation type="decimal" operator="greaterThanOrEqual" allowBlank="1" showInputMessage="1" showErrorMessage="1" sqref="N19:N27" xr:uid="{5E5EF47F-1041-4FB4-9334-7439E277655D}">
      <formula1>0</formula1>
    </dataValidation>
  </dataValidations>
  <printOptions horizontalCentered="1"/>
  <pageMargins left="0.59055118110236227" right="0.42" top="0.57999999999999996" bottom="0.49" header="0.39370078740157483" footer="0.39370078740157483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0"/>
  <sheetViews>
    <sheetView view="pageBreakPreview" zoomScale="106" zoomScaleNormal="100" zoomScaleSheetLayoutView="106" workbookViewId="0">
      <selection activeCell="D12" sqref="D12"/>
    </sheetView>
  </sheetViews>
  <sheetFormatPr defaultRowHeight="14.45" customHeight="1" x14ac:dyDescent="0.15"/>
  <cols>
    <col min="1" max="3" width="2.625" style="49" customWidth="1"/>
    <col min="4" max="4" width="31.75" style="49" customWidth="1"/>
    <col min="5" max="5" width="7.75" style="49" customWidth="1"/>
    <col min="6" max="6" width="1.375" style="49" customWidth="1"/>
    <col min="7" max="7" width="7.75" style="49" customWidth="1"/>
    <col min="8" max="8" width="1.375" style="49" customWidth="1"/>
    <col min="9" max="9" width="7.75" style="49" customWidth="1"/>
    <col min="10" max="10" width="1.375" style="49" customWidth="1"/>
    <col min="11" max="11" width="7.75" style="49" customWidth="1"/>
    <col min="12" max="12" width="1.375" style="49" customWidth="1"/>
    <col min="13" max="13" width="7.75" style="49" customWidth="1"/>
    <col min="14" max="14" width="1.375" style="49" customWidth="1"/>
    <col min="15" max="15" width="7.75" style="49" customWidth="1"/>
    <col min="16" max="16" width="1.375" style="49" customWidth="1"/>
    <col min="17" max="17" width="7.75" style="49" customWidth="1"/>
    <col min="18" max="18" width="1.375" style="49" customWidth="1"/>
    <col min="19" max="19" width="7.75" style="49" customWidth="1"/>
    <col min="20" max="20" width="1.375" style="49" customWidth="1"/>
    <col min="21" max="21" width="7.75" style="49" customWidth="1"/>
    <col min="22" max="22" width="1.375" style="49" customWidth="1"/>
    <col min="23" max="23" width="8" style="49" customWidth="1"/>
    <col min="24" max="24" width="1.375" style="49" customWidth="1"/>
    <col min="25" max="25" width="8" style="49" customWidth="1"/>
    <col min="26" max="26" width="1.375" style="49" customWidth="1"/>
    <col min="27" max="16384" width="9" style="49"/>
  </cols>
  <sheetData>
    <row r="1" spans="1:27" ht="24.75" customHeight="1" x14ac:dyDescent="0.15">
      <c r="A1" s="53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128">
        <f>'表（自動計算）'!J6</f>
        <v>0</v>
      </c>
      <c r="L1" s="54"/>
      <c r="M1" s="54"/>
      <c r="N1" s="54"/>
      <c r="O1" s="217" t="s">
        <v>89</v>
      </c>
      <c r="P1" s="218"/>
      <c r="Q1" s="219"/>
      <c r="R1" s="220">
        <f>'表（自動計算）'!J7</f>
        <v>0</v>
      </c>
      <c r="S1" s="221"/>
      <c r="T1" s="221"/>
      <c r="U1" s="221"/>
      <c r="V1" s="221"/>
      <c r="W1" s="221"/>
      <c r="X1" s="221"/>
      <c r="Y1" s="221"/>
      <c r="Z1" s="222"/>
      <c r="AA1" s="112" t="str">
        <f>IF(R1="","建築物名称は必須項目です。","")</f>
        <v/>
      </c>
    </row>
    <row r="2" spans="1:27" ht="15.6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7" s="50" customFormat="1" ht="15.6" customHeight="1" x14ac:dyDescent="0.15">
      <c r="A3" s="240"/>
      <c r="B3" s="241"/>
      <c r="C3" s="241"/>
      <c r="D3" s="242"/>
      <c r="E3" s="248" t="s">
        <v>195</v>
      </c>
      <c r="F3" s="249"/>
      <c r="G3" s="249"/>
      <c r="H3" s="249"/>
      <c r="I3" s="249"/>
      <c r="J3" s="249"/>
      <c r="K3" s="249"/>
      <c r="L3" s="250"/>
      <c r="M3" s="268" t="s">
        <v>196</v>
      </c>
      <c r="N3" s="269"/>
      <c r="O3" s="269"/>
      <c r="P3" s="269"/>
      <c r="Q3" s="269"/>
      <c r="R3" s="269"/>
      <c r="S3" s="269"/>
      <c r="T3" s="270"/>
      <c r="U3" s="223" t="s">
        <v>90</v>
      </c>
      <c r="V3" s="224"/>
      <c r="W3" s="224"/>
      <c r="X3" s="224"/>
      <c r="Y3" s="224"/>
      <c r="Z3" s="225"/>
    </row>
    <row r="4" spans="1:27" ht="15.6" customHeight="1" x14ac:dyDescent="0.15">
      <c r="A4" s="243"/>
      <c r="B4" s="244"/>
      <c r="C4" s="244"/>
      <c r="D4" s="245"/>
      <c r="E4" s="253" t="s">
        <v>91</v>
      </c>
      <c r="F4" s="227"/>
      <c r="G4" s="236" t="s">
        <v>92</v>
      </c>
      <c r="H4" s="236"/>
      <c r="I4" s="236"/>
      <c r="J4" s="236"/>
      <c r="K4" s="227" t="s">
        <v>93</v>
      </c>
      <c r="L4" s="251"/>
      <c r="M4" s="253" t="s">
        <v>94</v>
      </c>
      <c r="N4" s="227"/>
      <c r="O4" s="236" t="s">
        <v>92</v>
      </c>
      <c r="P4" s="236"/>
      <c r="Q4" s="236"/>
      <c r="R4" s="236"/>
      <c r="S4" s="227" t="s">
        <v>95</v>
      </c>
      <c r="T4" s="230"/>
      <c r="U4" s="226" t="s">
        <v>96</v>
      </c>
      <c r="V4" s="227"/>
      <c r="W4" s="227" t="s">
        <v>97</v>
      </c>
      <c r="X4" s="227"/>
      <c r="Y4" s="227" t="s">
        <v>98</v>
      </c>
      <c r="Z4" s="230"/>
    </row>
    <row r="5" spans="1:27" ht="15.6" customHeight="1" x14ac:dyDescent="0.15">
      <c r="A5" s="246"/>
      <c r="B5" s="247"/>
      <c r="C5" s="247"/>
      <c r="D5" s="245"/>
      <c r="E5" s="254"/>
      <c r="F5" s="229"/>
      <c r="G5" s="235" t="s">
        <v>99</v>
      </c>
      <c r="H5" s="235"/>
      <c r="I5" s="235" t="s">
        <v>100</v>
      </c>
      <c r="J5" s="235"/>
      <c r="K5" s="229"/>
      <c r="L5" s="252"/>
      <c r="M5" s="254"/>
      <c r="N5" s="229"/>
      <c r="O5" s="235" t="s">
        <v>101</v>
      </c>
      <c r="P5" s="235"/>
      <c r="Q5" s="235" t="s">
        <v>102</v>
      </c>
      <c r="R5" s="235"/>
      <c r="S5" s="229"/>
      <c r="T5" s="231"/>
      <c r="U5" s="228"/>
      <c r="V5" s="229"/>
      <c r="W5" s="229"/>
      <c r="X5" s="229"/>
      <c r="Y5" s="229"/>
      <c r="Z5" s="231"/>
    </row>
    <row r="6" spans="1:27" ht="24" customHeight="1" x14ac:dyDescent="0.15">
      <c r="A6" s="260" t="s">
        <v>122</v>
      </c>
      <c r="B6" s="260" t="s">
        <v>123</v>
      </c>
      <c r="C6" s="237" t="s">
        <v>121</v>
      </c>
      <c r="D6" s="55" t="s">
        <v>103</v>
      </c>
      <c r="E6" s="56"/>
      <c r="F6" s="57" t="s">
        <v>104</v>
      </c>
      <c r="G6" s="62"/>
      <c r="H6" s="57" t="s">
        <v>104</v>
      </c>
      <c r="I6" s="58" t="str">
        <f t="shared" ref="I6:I12" si="0">IF(E6=0,"",E6-G6)</f>
        <v/>
      </c>
      <c r="J6" s="57" t="s">
        <v>104</v>
      </c>
      <c r="K6" s="59" t="str">
        <f>IF(E6=0,"",G6/E6*100)</f>
        <v/>
      </c>
      <c r="L6" s="60" t="s">
        <v>105</v>
      </c>
      <c r="M6" s="62"/>
      <c r="N6" s="57" t="s">
        <v>106</v>
      </c>
      <c r="O6" s="62"/>
      <c r="P6" s="57" t="s">
        <v>104</v>
      </c>
      <c r="Q6" s="58" t="str">
        <f t="shared" ref="Q6:Q12" si="1">IF(M6=0,"",M6-O6)</f>
        <v/>
      </c>
      <c r="R6" s="57" t="s">
        <v>104</v>
      </c>
      <c r="S6" s="58" t="str">
        <f t="shared" ref="S6:S12" si="2">IF(M6=0,"",O6/M6*100)</f>
        <v/>
      </c>
      <c r="T6" s="60" t="s">
        <v>105</v>
      </c>
      <c r="U6" s="59">
        <f t="shared" ref="U6:U28" si="3">IF(ISERROR(M6-E6),"",(M6-E6))</f>
        <v>0</v>
      </c>
      <c r="V6" s="57" t="s">
        <v>104</v>
      </c>
      <c r="W6" s="58">
        <f t="shared" ref="W6:W28" si="4">IF(ISERROR(O6-G6),"",(O6-G6))</f>
        <v>0</v>
      </c>
      <c r="X6" s="57" t="s">
        <v>104</v>
      </c>
      <c r="Y6" s="59" t="str">
        <f>IF(ISERROR(Q6-I6),"",(Q6-I6))</f>
        <v/>
      </c>
      <c r="Z6" s="60" t="s">
        <v>104</v>
      </c>
      <c r="AA6" s="112" t="str">
        <f t="shared" ref="AA6:AA12" si="5">IF(OR(E6="",G6="",M6="",O6=""),"発生量・再利用量は必須項目です。該当がない場合は0を入力して下さい。","")</f>
        <v>発生量・再利用量は必須項目です。該当がない場合は0を入力して下さい。</v>
      </c>
    </row>
    <row r="7" spans="1:27" ht="24" customHeight="1" x14ac:dyDescent="0.15">
      <c r="A7" s="261"/>
      <c r="B7" s="261"/>
      <c r="C7" s="238"/>
      <c r="D7" s="61" t="s">
        <v>111</v>
      </c>
      <c r="E7" s="62"/>
      <c r="F7" s="63" t="s">
        <v>104</v>
      </c>
      <c r="G7" s="62"/>
      <c r="H7" s="63" t="s">
        <v>104</v>
      </c>
      <c r="I7" s="64" t="str">
        <f t="shared" si="0"/>
        <v/>
      </c>
      <c r="J7" s="63" t="s">
        <v>104</v>
      </c>
      <c r="K7" s="65" t="str">
        <f t="shared" ref="K7:K17" si="6">IF(E7=0,"",G7/E7*100)</f>
        <v/>
      </c>
      <c r="L7" s="66" t="s">
        <v>105</v>
      </c>
      <c r="M7" s="62"/>
      <c r="N7" s="63" t="s">
        <v>106</v>
      </c>
      <c r="O7" s="62"/>
      <c r="P7" s="63" t="s">
        <v>104</v>
      </c>
      <c r="Q7" s="64" t="str">
        <f t="shared" si="1"/>
        <v/>
      </c>
      <c r="R7" s="63" t="s">
        <v>104</v>
      </c>
      <c r="S7" s="64" t="str">
        <f t="shared" si="2"/>
        <v/>
      </c>
      <c r="T7" s="66" t="s">
        <v>105</v>
      </c>
      <c r="U7" s="65">
        <f t="shared" si="3"/>
        <v>0</v>
      </c>
      <c r="V7" s="63" t="s">
        <v>106</v>
      </c>
      <c r="W7" s="64">
        <f t="shared" si="4"/>
        <v>0</v>
      </c>
      <c r="X7" s="63" t="s">
        <v>106</v>
      </c>
      <c r="Y7" s="65" t="str">
        <f>IF(ISERROR(Q7-I7),"",(Q7-Q7))</f>
        <v/>
      </c>
      <c r="Z7" s="66" t="s">
        <v>104</v>
      </c>
      <c r="AA7" s="112" t="str">
        <f t="shared" si="5"/>
        <v>発生量・再利用量は必須項目です。該当がない場合は0を入力して下さい。</v>
      </c>
    </row>
    <row r="8" spans="1:27" ht="24" customHeight="1" x14ac:dyDescent="0.15">
      <c r="A8" s="261"/>
      <c r="B8" s="261"/>
      <c r="C8" s="238"/>
      <c r="D8" s="67" t="s">
        <v>112</v>
      </c>
      <c r="E8" s="62"/>
      <c r="F8" s="63" t="s">
        <v>104</v>
      </c>
      <c r="G8" s="62"/>
      <c r="H8" s="63" t="s">
        <v>104</v>
      </c>
      <c r="I8" s="64" t="str">
        <f t="shared" si="0"/>
        <v/>
      </c>
      <c r="J8" s="63" t="s">
        <v>104</v>
      </c>
      <c r="K8" s="65" t="str">
        <f t="shared" si="6"/>
        <v/>
      </c>
      <c r="L8" s="66" t="s">
        <v>105</v>
      </c>
      <c r="M8" s="62"/>
      <c r="N8" s="63" t="s">
        <v>106</v>
      </c>
      <c r="O8" s="62"/>
      <c r="P8" s="63" t="s">
        <v>104</v>
      </c>
      <c r="Q8" s="64" t="str">
        <f t="shared" si="1"/>
        <v/>
      </c>
      <c r="R8" s="63" t="s">
        <v>104</v>
      </c>
      <c r="S8" s="64" t="str">
        <f t="shared" si="2"/>
        <v/>
      </c>
      <c r="T8" s="66" t="s">
        <v>105</v>
      </c>
      <c r="U8" s="65">
        <f t="shared" si="3"/>
        <v>0</v>
      </c>
      <c r="V8" s="63" t="s">
        <v>106</v>
      </c>
      <c r="W8" s="64">
        <f t="shared" si="4"/>
        <v>0</v>
      </c>
      <c r="X8" s="63" t="s">
        <v>106</v>
      </c>
      <c r="Y8" s="65" t="str">
        <f t="shared" ref="Y8:Y28" si="7">IF(ISERROR(Q8-I8),"",(Q8-I8))</f>
        <v/>
      </c>
      <c r="Z8" s="66" t="s">
        <v>104</v>
      </c>
      <c r="AA8" s="112" t="str">
        <f t="shared" si="5"/>
        <v>発生量・再利用量は必須項目です。該当がない場合は0を入力して下さい。</v>
      </c>
    </row>
    <row r="9" spans="1:27" ht="24" customHeight="1" x14ac:dyDescent="0.15">
      <c r="A9" s="261"/>
      <c r="B9" s="261"/>
      <c r="C9" s="238"/>
      <c r="D9" s="67" t="s">
        <v>113</v>
      </c>
      <c r="E9" s="62"/>
      <c r="F9" s="63" t="s">
        <v>104</v>
      </c>
      <c r="G9" s="62"/>
      <c r="H9" s="63" t="s">
        <v>104</v>
      </c>
      <c r="I9" s="64" t="str">
        <f t="shared" si="0"/>
        <v/>
      </c>
      <c r="J9" s="63" t="s">
        <v>104</v>
      </c>
      <c r="K9" s="65" t="str">
        <f t="shared" si="6"/>
        <v/>
      </c>
      <c r="L9" s="66" t="s">
        <v>105</v>
      </c>
      <c r="M9" s="62"/>
      <c r="N9" s="63" t="s">
        <v>106</v>
      </c>
      <c r="O9" s="62"/>
      <c r="P9" s="63" t="s">
        <v>104</v>
      </c>
      <c r="Q9" s="64" t="str">
        <f t="shared" si="1"/>
        <v/>
      </c>
      <c r="R9" s="63" t="s">
        <v>104</v>
      </c>
      <c r="S9" s="64" t="str">
        <f t="shared" si="2"/>
        <v/>
      </c>
      <c r="T9" s="66" t="s">
        <v>105</v>
      </c>
      <c r="U9" s="65">
        <f t="shared" si="3"/>
        <v>0</v>
      </c>
      <c r="V9" s="63" t="s">
        <v>106</v>
      </c>
      <c r="W9" s="64">
        <f t="shared" si="4"/>
        <v>0</v>
      </c>
      <c r="X9" s="63" t="s">
        <v>106</v>
      </c>
      <c r="Y9" s="65" t="str">
        <f t="shared" si="7"/>
        <v/>
      </c>
      <c r="Z9" s="66" t="s">
        <v>104</v>
      </c>
      <c r="AA9" s="112" t="str">
        <f t="shared" si="5"/>
        <v>発生量・再利用量は必須項目です。該当がない場合は0を入力して下さい。</v>
      </c>
    </row>
    <row r="10" spans="1:27" ht="24" customHeight="1" x14ac:dyDescent="0.15">
      <c r="A10" s="261"/>
      <c r="B10" s="261"/>
      <c r="C10" s="238"/>
      <c r="D10" s="67" t="s">
        <v>114</v>
      </c>
      <c r="E10" s="62"/>
      <c r="F10" s="63" t="s">
        <v>104</v>
      </c>
      <c r="G10" s="62"/>
      <c r="H10" s="63" t="s">
        <v>104</v>
      </c>
      <c r="I10" s="64" t="str">
        <f t="shared" si="0"/>
        <v/>
      </c>
      <c r="J10" s="63" t="s">
        <v>104</v>
      </c>
      <c r="K10" s="65" t="str">
        <f t="shared" si="6"/>
        <v/>
      </c>
      <c r="L10" s="66" t="s">
        <v>105</v>
      </c>
      <c r="M10" s="62"/>
      <c r="N10" s="63" t="s">
        <v>106</v>
      </c>
      <c r="O10" s="62"/>
      <c r="P10" s="63" t="s">
        <v>104</v>
      </c>
      <c r="Q10" s="64" t="str">
        <f t="shared" si="1"/>
        <v/>
      </c>
      <c r="R10" s="63" t="s">
        <v>104</v>
      </c>
      <c r="S10" s="64" t="str">
        <f t="shared" si="2"/>
        <v/>
      </c>
      <c r="T10" s="66" t="s">
        <v>105</v>
      </c>
      <c r="U10" s="65">
        <f t="shared" si="3"/>
        <v>0</v>
      </c>
      <c r="V10" s="63" t="s">
        <v>106</v>
      </c>
      <c r="W10" s="64">
        <f t="shared" si="4"/>
        <v>0</v>
      </c>
      <c r="X10" s="63" t="s">
        <v>106</v>
      </c>
      <c r="Y10" s="65" t="str">
        <f t="shared" si="7"/>
        <v/>
      </c>
      <c r="Z10" s="66" t="s">
        <v>104</v>
      </c>
      <c r="AA10" s="112" t="str">
        <f t="shared" si="5"/>
        <v>発生量・再利用量は必須項目です。該当がない場合は0を入力して下さい。</v>
      </c>
    </row>
    <row r="11" spans="1:27" ht="24" customHeight="1" x14ac:dyDescent="0.15">
      <c r="A11" s="261"/>
      <c r="B11" s="261"/>
      <c r="C11" s="238"/>
      <c r="D11" s="67" t="s">
        <v>119</v>
      </c>
      <c r="E11" s="62"/>
      <c r="F11" s="63" t="s">
        <v>104</v>
      </c>
      <c r="G11" s="62"/>
      <c r="H11" s="63" t="s">
        <v>104</v>
      </c>
      <c r="I11" s="64" t="str">
        <f>IF(E11=0,"",E11-G11)</f>
        <v/>
      </c>
      <c r="J11" s="63" t="s">
        <v>104</v>
      </c>
      <c r="K11" s="65" t="str">
        <f>IF(E11=0,"",G11/E11*100)</f>
        <v/>
      </c>
      <c r="L11" s="66" t="s">
        <v>105</v>
      </c>
      <c r="M11" s="62"/>
      <c r="N11" s="63" t="s">
        <v>106</v>
      </c>
      <c r="O11" s="62"/>
      <c r="P11" s="63" t="s">
        <v>104</v>
      </c>
      <c r="Q11" s="64" t="str">
        <f>IF(M11=0,"",M11-O11)</f>
        <v/>
      </c>
      <c r="R11" s="63" t="s">
        <v>104</v>
      </c>
      <c r="S11" s="64" t="str">
        <f>IF(M11=0,"",O11/M11*100)</f>
        <v/>
      </c>
      <c r="T11" s="66" t="s">
        <v>105</v>
      </c>
      <c r="U11" s="65">
        <f t="shared" si="3"/>
        <v>0</v>
      </c>
      <c r="V11" s="63" t="s">
        <v>106</v>
      </c>
      <c r="W11" s="64">
        <f t="shared" si="4"/>
        <v>0</v>
      </c>
      <c r="X11" s="63" t="s">
        <v>106</v>
      </c>
      <c r="Y11" s="65" t="str">
        <f t="shared" si="7"/>
        <v/>
      </c>
      <c r="Z11" s="66" t="s">
        <v>104</v>
      </c>
      <c r="AA11" s="112" t="str">
        <f t="shared" si="5"/>
        <v>発生量・再利用量は必須項目です。該当がない場合は0を入力して下さい。</v>
      </c>
    </row>
    <row r="12" spans="1:27" ht="24" customHeight="1" x14ac:dyDescent="0.15">
      <c r="A12" s="261"/>
      <c r="B12" s="261"/>
      <c r="C12" s="238"/>
      <c r="D12" s="67" t="s">
        <v>120</v>
      </c>
      <c r="E12" s="62"/>
      <c r="F12" s="63" t="s">
        <v>104</v>
      </c>
      <c r="G12" s="62"/>
      <c r="H12" s="63" t="s">
        <v>104</v>
      </c>
      <c r="I12" s="64" t="str">
        <f t="shared" si="0"/>
        <v/>
      </c>
      <c r="J12" s="63" t="s">
        <v>104</v>
      </c>
      <c r="K12" s="65" t="str">
        <f t="shared" si="6"/>
        <v/>
      </c>
      <c r="L12" s="66" t="s">
        <v>105</v>
      </c>
      <c r="M12" s="62"/>
      <c r="N12" s="63" t="s">
        <v>106</v>
      </c>
      <c r="O12" s="62"/>
      <c r="P12" s="63" t="s">
        <v>104</v>
      </c>
      <c r="Q12" s="64" t="str">
        <f t="shared" si="1"/>
        <v/>
      </c>
      <c r="R12" s="63" t="s">
        <v>104</v>
      </c>
      <c r="S12" s="64" t="str">
        <f t="shared" si="2"/>
        <v/>
      </c>
      <c r="T12" s="66" t="s">
        <v>105</v>
      </c>
      <c r="U12" s="65">
        <f t="shared" si="3"/>
        <v>0</v>
      </c>
      <c r="V12" s="63" t="s">
        <v>106</v>
      </c>
      <c r="W12" s="64">
        <f t="shared" si="4"/>
        <v>0</v>
      </c>
      <c r="X12" s="63" t="s">
        <v>106</v>
      </c>
      <c r="Y12" s="65" t="str">
        <f t="shared" si="7"/>
        <v/>
      </c>
      <c r="Z12" s="66" t="s">
        <v>104</v>
      </c>
      <c r="AA12" s="112" t="str">
        <f t="shared" si="5"/>
        <v>発生量・再利用量は必須項目です。該当がない場合は0を入力して下さい。</v>
      </c>
    </row>
    <row r="13" spans="1:27" ht="24" customHeight="1" x14ac:dyDescent="0.15">
      <c r="A13" s="261"/>
      <c r="B13" s="261"/>
      <c r="C13" s="239"/>
      <c r="D13" s="68" t="s">
        <v>116</v>
      </c>
      <c r="E13" s="69">
        <f>IF(ISERROR(SUM(E6:E12)),"",SUM(E6:E12))</f>
        <v>0</v>
      </c>
      <c r="F13" s="123" t="s">
        <v>104</v>
      </c>
      <c r="G13" s="124">
        <f>IF(ISERROR(SUM(G6:G12)),"",SUM(G6:G12))</f>
        <v>0</v>
      </c>
      <c r="H13" s="70" t="s">
        <v>104</v>
      </c>
      <c r="I13" s="71">
        <f>IF(ISERROR(SUM(I6:I12)),"",SUM(I6:I12))</f>
        <v>0</v>
      </c>
      <c r="J13" s="70" t="s">
        <v>104</v>
      </c>
      <c r="K13" s="72" t="str">
        <f>IF(ISERROR(G13/E13*100),"",G13/E13*100)</f>
        <v/>
      </c>
      <c r="L13" s="73" t="s">
        <v>105</v>
      </c>
      <c r="M13" s="69">
        <f>IF(ISERROR(SUM(M6:M12)),"",SUM(M6:M12))</f>
        <v>0</v>
      </c>
      <c r="N13" s="123" t="s">
        <v>104</v>
      </c>
      <c r="O13" s="124">
        <f>IF(ISERROR(SUM(O6:O12)),"",SUM(O6:O12))</f>
        <v>0</v>
      </c>
      <c r="P13" s="70" t="s">
        <v>104</v>
      </c>
      <c r="Q13" s="71">
        <f>IF(ISERROR(SUM(Q6:Q12)),"",SUM(Q6:Q12))</f>
        <v>0</v>
      </c>
      <c r="R13" s="70" t="s">
        <v>104</v>
      </c>
      <c r="S13" s="71" t="str">
        <f>IF(ISERROR(O13/M13*100),"",O13/M13*100)</f>
        <v/>
      </c>
      <c r="T13" s="73" t="s">
        <v>105</v>
      </c>
      <c r="U13" s="72">
        <f t="shared" si="3"/>
        <v>0</v>
      </c>
      <c r="V13" s="79" t="s">
        <v>106</v>
      </c>
      <c r="W13" s="71">
        <f t="shared" si="4"/>
        <v>0</v>
      </c>
      <c r="X13" s="74" t="s">
        <v>106</v>
      </c>
      <c r="Y13" s="72">
        <f t="shared" si="7"/>
        <v>0</v>
      </c>
      <c r="Z13" s="73" t="s">
        <v>104</v>
      </c>
      <c r="AA13" s="52"/>
    </row>
    <row r="14" spans="1:27" ht="24" customHeight="1" x14ac:dyDescent="0.15">
      <c r="A14" s="261"/>
      <c r="B14" s="261"/>
      <c r="C14" s="255" t="s">
        <v>109</v>
      </c>
      <c r="D14" s="89" t="s">
        <v>115</v>
      </c>
      <c r="E14" s="62"/>
      <c r="F14" s="57" t="s">
        <v>104</v>
      </c>
      <c r="G14" s="62"/>
      <c r="H14" s="75" t="s">
        <v>104</v>
      </c>
      <c r="I14" s="76" t="str">
        <f>IF(E14=0,"",E14-G14)</f>
        <v/>
      </c>
      <c r="J14" s="75" t="s">
        <v>104</v>
      </c>
      <c r="K14" s="77" t="str">
        <f t="shared" si="6"/>
        <v/>
      </c>
      <c r="L14" s="78" t="s">
        <v>105</v>
      </c>
      <c r="M14" s="62"/>
      <c r="N14" s="57" t="s">
        <v>106</v>
      </c>
      <c r="O14" s="62"/>
      <c r="P14" s="75" t="s">
        <v>104</v>
      </c>
      <c r="Q14" s="76" t="str">
        <f>IF(M14=0,"",M14-O14)</f>
        <v/>
      </c>
      <c r="R14" s="75" t="s">
        <v>104</v>
      </c>
      <c r="S14" s="76" t="str">
        <f>IF(M14=0,"",O14/M14*100)</f>
        <v/>
      </c>
      <c r="T14" s="78" t="s">
        <v>105</v>
      </c>
      <c r="U14" s="59">
        <f t="shared" si="3"/>
        <v>0</v>
      </c>
      <c r="V14" s="75" t="s">
        <v>106</v>
      </c>
      <c r="W14" s="58">
        <f t="shared" si="4"/>
        <v>0</v>
      </c>
      <c r="X14" s="57" t="s">
        <v>106</v>
      </c>
      <c r="Y14" s="59" t="str">
        <f t="shared" si="7"/>
        <v/>
      </c>
      <c r="Z14" s="60" t="s">
        <v>104</v>
      </c>
      <c r="AA14" s="112" t="str">
        <f>IF(OR(E14="",G14="",M14="",O14=""),"発生量・再利用量は必須項目です。該当がない場合は0を入力して下さい。","")</f>
        <v>発生量・再利用量は必須項目です。該当がない場合は0を入力して下さい。</v>
      </c>
    </row>
    <row r="15" spans="1:27" ht="24" customHeight="1" x14ac:dyDescent="0.15">
      <c r="A15" s="261"/>
      <c r="B15" s="261"/>
      <c r="C15" s="256"/>
      <c r="D15" s="103" t="s">
        <v>125</v>
      </c>
      <c r="E15" s="62"/>
      <c r="F15" s="63" t="s">
        <v>104</v>
      </c>
      <c r="G15" s="62"/>
      <c r="H15" s="63" t="s">
        <v>104</v>
      </c>
      <c r="I15" s="64" t="str">
        <f>IF(E15=0,"",E15-G15)</f>
        <v/>
      </c>
      <c r="J15" s="63" t="s">
        <v>104</v>
      </c>
      <c r="K15" s="65" t="str">
        <f t="shared" ref="K15" si="8">IF(E15=0,"",G15/E15*100)</f>
        <v/>
      </c>
      <c r="L15" s="66" t="s">
        <v>105</v>
      </c>
      <c r="M15" s="62"/>
      <c r="N15" s="63" t="s">
        <v>106</v>
      </c>
      <c r="O15" s="62"/>
      <c r="P15" s="63" t="s">
        <v>104</v>
      </c>
      <c r="Q15" s="64" t="str">
        <f>IF(M15=0,"",M15-O15)</f>
        <v/>
      </c>
      <c r="R15" s="63" t="s">
        <v>104</v>
      </c>
      <c r="S15" s="64" t="str">
        <f>IF(M15=0,"",O15/M15*100)</f>
        <v/>
      </c>
      <c r="T15" s="66" t="s">
        <v>105</v>
      </c>
      <c r="U15" s="65">
        <f t="shared" ref="U15" si="9">IF(ISERROR(M15-E15),"",(M15-E15))</f>
        <v>0</v>
      </c>
      <c r="V15" s="63" t="s">
        <v>106</v>
      </c>
      <c r="W15" s="64">
        <f t="shared" ref="W15" si="10">IF(ISERROR(O15-G15),"",(O15-G15))</f>
        <v>0</v>
      </c>
      <c r="X15" s="63" t="s">
        <v>106</v>
      </c>
      <c r="Y15" s="65" t="str">
        <f t="shared" ref="Y15" si="11">IF(ISERROR(Q15-I15),"",(Q15-I15))</f>
        <v/>
      </c>
      <c r="Z15" s="66" t="s">
        <v>104</v>
      </c>
      <c r="AA15" s="112" t="str">
        <f>IF(OR(E15="",G15="",M15="",O15=""),"発生量・再利用量は必須項目です。該当がない場合は0を入力して下さい。","")</f>
        <v>発生量・再利用量は必須項目です。該当がない場合は0を入力して下さい。</v>
      </c>
    </row>
    <row r="16" spans="1:27" ht="24" customHeight="1" x14ac:dyDescent="0.15">
      <c r="A16" s="261"/>
      <c r="B16" s="261"/>
      <c r="C16" s="256"/>
      <c r="D16" s="103" t="s">
        <v>133</v>
      </c>
      <c r="E16" s="62"/>
      <c r="F16" s="63" t="s">
        <v>104</v>
      </c>
      <c r="G16" s="62"/>
      <c r="H16" s="63" t="s">
        <v>104</v>
      </c>
      <c r="I16" s="64" t="str">
        <f>IF(E16=0,"",E16-G16)</f>
        <v/>
      </c>
      <c r="J16" s="63" t="s">
        <v>104</v>
      </c>
      <c r="K16" s="65" t="str">
        <f t="shared" ref="K16" si="12">IF(E16=0,"",G16/E16*100)</f>
        <v/>
      </c>
      <c r="L16" s="66" t="s">
        <v>105</v>
      </c>
      <c r="M16" s="62"/>
      <c r="N16" s="63" t="s">
        <v>106</v>
      </c>
      <c r="O16" s="62"/>
      <c r="P16" s="63" t="s">
        <v>104</v>
      </c>
      <c r="Q16" s="64" t="str">
        <f>IF(M16=0,"",M16-O16)</f>
        <v/>
      </c>
      <c r="R16" s="63" t="s">
        <v>104</v>
      </c>
      <c r="S16" s="64" t="str">
        <f>IF(M16=0,"",O16/M16*100)</f>
        <v/>
      </c>
      <c r="T16" s="66" t="s">
        <v>105</v>
      </c>
      <c r="U16" s="65">
        <f t="shared" ref="U16" si="13">IF(ISERROR(M16-E16),"",(M16-E16))</f>
        <v>0</v>
      </c>
      <c r="V16" s="63" t="s">
        <v>106</v>
      </c>
      <c r="W16" s="64">
        <f t="shared" ref="W16" si="14">IF(ISERROR(O16-G16),"",(O16-G16))</f>
        <v>0</v>
      </c>
      <c r="X16" s="63" t="s">
        <v>106</v>
      </c>
      <c r="Y16" s="65" t="str">
        <f t="shared" ref="Y16" si="15">IF(ISERROR(Q16-I16),"",(Q16-I16))</f>
        <v/>
      </c>
      <c r="Z16" s="66" t="s">
        <v>104</v>
      </c>
      <c r="AA16" s="112" t="str">
        <f>IF(OR(E16="",G16="",M16="",O16=""),"発生量・再利用量は必須項目です。該当がない場合は0を入力して下さい。","")</f>
        <v>発生量・再利用量は必須項目です。該当がない場合は0を入力して下さい。</v>
      </c>
    </row>
    <row r="17" spans="1:27" ht="24" customHeight="1" x14ac:dyDescent="0.15">
      <c r="A17" s="261"/>
      <c r="B17" s="261"/>
      <c r="C17" s="257"/>
      <c r="D17" s="102" t="s">
        <v>134</v>
      </c>
      <c r="E17" s="62"/>
      <c r="F17" s="101" t="s">
        <v>104</v>
      </c>
      <c r="G17" s="62"/>
      <c r="H17" s="101" t="s">
        <v>104</v>
      </c>
      <c r="I17" s="71" t="str">
        <f>IF(E17=0,"",E17-G17)</f>
        <v/>
      </c>
      <c r="J17" s="101" t="s">
        <v>104</v>
      </c>
      <c r="K17" s="72" t="str">
        <f t="shared" si="6"/>
        <v/>
      </c>
      <c r="L17" s="73" t="s">
        <v>105</v>
      </c>
      <c r="M17" s="62"/>
      <c r="N17" s="101" t="s">
        <v>106</v>
      </c>
      <c r="O17" s="62"/>
      <c r="P17" s="101" t="s">
        <v>104</v>
      </c>
      <c r="Q17" s="71" t="str">
        <f>IF(M17=0,"",M17-O17)</f>
        <v/>
      </c>
      <c r="R17" s="101" t="s">
        <v>104</v>
      </c>
      <c r="S17" s="71" t="str">
        <f>IF(M17=0,"",O17/M17*100)</f>
        <v/>
      </c>
      <c r="T17" s="73" t="s">
        <v>105</v>
      </c>
      <c r="U17" s="72">
        <f t="shared" si="3"/>
        <v>0</v>
      </c>
      <c r="V17" s="101" t="s">
        <v>106</v>
      </c>
      <c r="W17" s="71">
        <f t="shared" si="4"/>
        <v>0</v>
      </c>
      <c r="X17" s="101" t="s">
        <v>106</v>
      </c>
      <c r="Y17" s="72" t="str">
        <f t="shared" si="7"/>
        <v/>
      </c>
      <c r="Z17" s="73" t="s">
        <v>104</v>
      </c>
      <c r="AA17" s="112" t="str">
        <f>IF(OR(E17="",G17="",M17="",O17=""),"発生量・再利用量は必須項目です。該当がない場合は0を入力して下さい。","")</f>
        <v>発生量・再利用量は必須項目です。該当がない場合は0を入力して下さい。</v>
      </c>
    </row>
    <row r="18" spans="1:27" ht="24" customHeight="1" x14ac:dyDescent="0.15">
      <c r="A18" s="261"/>
      <c r="B18" s="262"/>
      <c r="C18" s="258" t="s">
        <v>135</v>
      </c>
      <c r="D18" s="259"/>
      <c r="E18" s="80">
        <f>IF(ISERROR(SUM(E13:E17)),"",SUM(E13:E17))</f>
        <v>0</v>
      </c>
      <c r="F18" s="85" t="s">
        <v>104</v>
      </c>
      <c r="G18" s="80">
        <f>IF(ISERROR(SUM(G13:G17)),"",SUM(G13:G17))</f>
        <v>0</v>
      </c>
      <c r="H18" s="81" t="s">
        <v>104</v>
      </c>
      <c r="I18" s="82">
        <f>IF(ISERROR(SUM(I13:I17)),"",SUM(I13:I17))</f>
        <v>0</v>
      </c>
      <c r="J18" s="81" t="s">
        <v>106</v>
      </c>
      <c r="K18" s="83" t="str">
        <f>IF(ISERROR(G18/E18*100),"",G18/E18*100)</f>
        <v/>
      </c>
      <c r="L18" s="84" t="s">
        <v>105</v>
      </c>
      <c r="M18" s="80">
        <f>IF(ISERROR(SUM(M13:M17)),"",SUM(M13:M17))</f>
        <v>0</v>
      </c>
      <c r="N18" s="85" t="s">
        <v>104</v>
      </c>
      <c r="O18" s="80">
        <f>IF(ISERROR(SUM(O13:O17)),"",SUM(O13:O17))</f>
        <v>0</v>
      </c>
      <c r="P18" s="81" t="s">
        <v>104</v>
      </c>
      <c r="Q18" s="82">
        <f>IF(ISERROR(SUM(Q13:Q17)),"",SUM(Q13:Q17))</f>
        <v>0</v>
      </c>
      <c r="R18" s="81" t="s">
        <v>106</v>
      </c>
      <c r="S18" s="82" t="str">
        <f>IF(ISERROR(O18/M18*100),"",O18/M18*100)</f>
        <v/>
      </c>
      <c r="T18" s="84" t="s">
        <v>105</v>
      </c>
      <c r="U18" s="83">
        <f t="shared" si="3"/>
        <v>0</v>
      </c>
      <c r="V18" s="81" t="s">
        <v>106</v>
      </c>
      <c r="W18" s="82">
        <f t="shared" si="4"/>
        <v>0</v>
      </c>
      <c r="X18" s="81" t="s">
        <v>106</v>
      </c>
      <c r="Y18" s="83">
        <f t="shared" si="7"/>
        <v>0</v>
      </c>
      <c r="Z18" s="84" t="s">
        <v>104</v>
      </c>
      <c r="AA18" s="52"/>
    </row>
    <row r="19" spans="1:27" ht="24" customHeight="1" x14ac:dyDescent="0.15">
      <c r="A19" s="261"/>
      <c r="B19" s="260" t="s">
        <v>107</v>
      </c>
      <c r="C19" s="256" t="s">
        <v>108</v>
      </c>
      <c r="D19" s="55" t="s">
        <v>136</v>
      </c>
      <c r="E19" s="62"/>
      <c r="F19" s="57" t="s">
        <v>104</v>
      </c>
      <c r="G19" s="62"/>
      <c r="H19" s="57" t="s">
        <v>104</v>
      </c>
      <c r="I19" s="58" t="str">
        <f t="shared" ref="I19:I25" si="16">IF(E19=0,"",E19-G19)</f>
        <v/>
      </c>
      <c r="J19" s="57" t="s">
        <v>104</v>
      </c>
      <c r="K19" s="59" t="str">
        <f t="shared" ref="K19:K25" si="17">IF(E19=0,"",G19/E19*100)</f>
        <v/>
      </c>
      <c r="L19" s="60" t="s">
        <v>105</v>
      </c>
      <c r="M19" s="62"/>
      <c r="N19" s="57" t="s">
        <v>106</v>
      </c>
      <c r="O19" s="62"/>
      <c r="P19" s="57" t="s">
        <v>104</v>
      </c>
      <c r="Q19" s="58" t="str">
        <f t="shared" ref="Q19:Q25" si="18">IF(M19=0,"",M19-O19)</f>
        <v/>
      </c>
      <c r="R19" s="57" t="s">
        <v>104</v>
      </c>
      <c r="S19" s="58" t="str">
        <f t="shared" ref="S19:S25" si="19">IF(M19=0,"",O19/M19*100)</f>
        <v/>
      </c>
      <c r="T19" s="60" t="s">
        <v>105</v>
      </c>
      <c r="U19" s="59">
        <f t="shared" si="3"/>
        <v>0</v>
      </c>
      <c r="V19" s="57" t="s">
        <v>104</v>
      </c>
      <c r="W19" s="58">
        <f t="shared" si="4"/>
        <v>0</v>
      </c>
      <c r="X19" s="57" t="s">
        <v>104</v>
      </c>
      <c r="Y19" s="59" t="str">
        <f t="shared" si="7"/>
        <v/>
      </c>
      <c r="Z19" s="60" t="s">
        <v>104</v>
      </c>
      <c r="AA19" s="112" t="str">
        <f t="shared" ref="AA19:AA25" si="20">IF(OR(E19="",G19="",M19="",O19=""),"発生量・再利用量は必須項目です。該当がない場合は0を入力して下さい。","")</f>
        <v>発生量・再利用量は必須項目です。該当がない場合は0を入力して下さい。</v>
      </c>
    </row>
    <row r="20" spans="1:27" ht="24" customHeight="1" x14ac:dyDescent="0.15">
      <c r="A20" s="261"/>
      <c r="B20" s="261"/>
      <c r="C20" s="256"/>
      <c r="D20" s="67" t="s">
        <v>137</v>
      </c>
      <c r="E20" s="62"/>
      <c r="F20" s="63" t="s">
        <v>104</v>
      </c>
      <c r="G20" s="62"/>
      <c r="H20" s="63" t="s">
        <v>104</v>
      </c>
      <c r="I20" s="64" t="str">
        <f t="shared" si="16"/>
        <v/>
      </c>
      <c r="J20" s="63" t="s">
        <v>104</v>
      </c>
      <c r="K20" s="65" t="str">
        <f t="shared" si="17"/>
        <v/>
      </c>
      <c r="L20" s="66" t="s">
        <v>105</v>
      </c>
      <c r="M20" s="62"/>
      <c r="N20" s="63" t="s">
        <v>106</v>
      </c>
      <c r="O20" s="62"/>
      <c r="P20" s="63" t="s">
        <v>104</v>
      </c>
      <c r="Q20" s="64" t="str">
        <f t="shared" si="18"/>
        <v/>
      </c>
      <c r="R20" s="63" t="s">
        <v>104</v>
      </c>
      <c r="S20" s="64" t="str">
        <f t="shared" si="19"/>
        <v/>
      </c>
      <c r="T20" s="66" t="s">
        <v>105</v>
      </c>
      <c r="U20" s="65">
        <f t="shared" si="3"/>
        <v>0</v>
      </c>
      <c r="V20" s="63" t="s">
        <v>106</v>
      </c>
      <c r="W20" s="64">
        <f t="shared" si="4"/>
        <v>0</v>
      </c>
      <c r="X20" s="63" t="s">
        <v>106</v>
      </c>
      <c r="Y20" s="65" t="str">
        <f t="shared" si="7"/>
        <v/>
      </c>
      <c r="Z20" s="66" t="s">
        <v>104</v>
      </c>
      <c r="AA20" s="112" t="str">
        <f t="shared" si="20"/>
        <v>発生量・再利用量は必須項目です。該当がない場合は0を入力して下さい。</v>
      </c>
    </row>
    <row r="21" spans="1:27" ht="24" customHeight="1" x14ac:dyDescent="0.15">
      <c r="A21" s="261"/>
      <c r="B21" s="261"/>
      <c r="C21" s="256"/>
      <c r="D21" s="67" t="s">
        <v>138</v>
      </c>
      <c r="E21" s="62"/>
      <c r="F21" s="63" t="s">
        <v>104</v>
      </c>
      <c r="G21" s="62"/>
      <c r="H21" s="63" t="s">
        <v>104</v>
      </c>
      <c r="I21" s="64" t="str">
        <f t="shared" si="16"/>
        <v/>
      </c>
      <c r="J21" s="63" t="s">
        <v>104</v>
      </c>
      <c r="K21" s="65" t="str">
        <f t="shared" si="17"/>
        <v/>
      </c>
      <c r="L21" s="66" t="s">
        <v>105</v>
      </c>
      <c r="M21" s="62"/>
      <c r="N21" s="63" t="s">
        <v>106</v>
      </c>
      <c r="O21" s="62"/>
      <c r="P21" s="63" t="s">
        <v>104</v>
      </c>
      <c r="Q21" s="64" t="str">
        <f t="shared" si="18"/>
        <v/>
      </c>
      <c r="R21" s="63" t="s">
        <v>104</v>
      </c>
      <c r="S21" s="64" t="str">
        <f t="shared" si="19"/>
        <v/>
      </c>
      <c r="T21" s="66" t="s">
        <v>105</v>
      </c>
      <c r="U21" s="65">
        <f t="shared" si="3"/>
        <v>0</v>
      </c>
      <c r="V21" s="63" t="s">
        <v>106</v>
      </c>
      <c r="W21" s="64">
        <f t="shared" si="4"/>
        <v>0</v>
      </c>
      <c r="X21" s="63" t="s">
        <v>106</v>
      </c>
      <c r="Y21" s="65" t="str">
        <f t="shared" si="7"/>
        <v/>
      </c>
      <c r="Z21" s="66" t="s">
        <v>104</v>
      </c>
      <c r="AA21" s="112" t="str">
        <f t="shared" si="20"/>
        <v>発生量・再利用量は必須項目です。該当がない場合は0を入力して下さい。</v>
      </c>
    </row>
    <row r="22" spans="1:27" ht="24" customHeight="1" x14ac:dyDescent="0.15">
      <c r="A22" s="261"/>
      <c r="B22" s="261"/>
      <c r="C22" s="257"/>
      <c r="D22" s="91" t="s">
        <v>139</v>
      </c>
      <c r="E22" s="126"/>
      <c r="F22" s="92" t="s">
        <v>104</v>
      </c>
      <c r="G22" s="126"/>
      <c r="H22" s="92" t="s">
        <v>104</v>
      </c>
      <c r="I22" s="93" t="str">
        <f t="shared" si="16"/>
        <v/>
      </c>
      <c r="J22" s="92" t="s">
        <v>104</v>
      </c>
      <c r="K22" s="94" t="str">
        <f t="shared" si="17"/>
        <v/>
      </c>
      <c r="L22" s="95" t="s">
        <v>105</v>
      </c>
      <c r="M22" s="126"/>
      <c r="N22" s="92" t="s">
        <v>106</v>
      </c>
      <c r="O22" s="126"/>
      <c r="P22" s="92" t="s">
        <v>104</v>
      </c>
      <c r="Q22" s="93" t="str">
        <f t="shared" si="18"/>
        <v/>
      </c>
      <c r="R22" s="92" t="s">
        <v>104</v>
      </c>
      <c r="S22" s="93" t="str">
        <f t="shared" si="19"/>
        <v/>
      </c>
      <c r="T22" s="95" t="s">
        <v>105</v>
      </c>
      <c r="U22" s="94">
        <f t="shared" si="3"/>
        <v>0</v>
      </c>
      <c r="V22" s="92" t="s">
        <v>106</v>
      </c>
      <c r="W22" s="93">
        <f t="shared" si="4"/>
        <v>0</v>
      </c>
      <c r="X22" s="92" t="s">
        <v>106</v>
      </c>
      <c r="Y22" s="94" t="str">
        <f t="shared" si="7"/>
        <v/>
      </c>
      <c r="Z22" s="95" t="s">
        <v>104</v>
      </c>
      <c r="AA22" s="112" t="str">
        <f t="shared" si="20"/>
        <v>発生量・再利用量は必須項目です。該当がない場合は0を入力して下さい。</v>
      </c>
    </row>
    <row r="23" spans="1:27" ht="24" customHeight="1" x14ac:dyDescent="0.15">
      <c r="A23" s="261"/>
      <c r="B23" s="261"/>
      <c r="C23" s="263" t="s">
        <v>109</v>
      </c>
      <c r="D23" s="55" t="s">
        <v>144</v>
      </c>
      <c r="E23" s="125"/>
      <c r="F23" s="57" t="s">
        <v>104</v>
      </c>
      <c r="G23" s="125"/>
      <c r="H23" s="57" t="s">
        <v>104</v>
      </c>
      <c r="I23" s="58" t="str">
        <f t="shared" si="16"/>
        <v/>
      </c>
      <c r="J23" s="57" t="s">
        <v>104</v>
      </c>
      <c r="K23" s="59" t="str">
        <f t="shared" si="17"/>
        <v/>
      </c>
      <c r="L23" s="60" t="s">
        <v>105</v>
      </c>
      <c r="M23" s="125"/>
      <c r="N23" s="57" t="s">
        <v>106</v>
      </c>
      <c r="O23" s="125"/>
      <c r="P23" s="57" t="s">
        <v>104</v>
      </c>
      <c r="Q23" s="58" t="str">
        <f t="shared" si="18"/>
        <v/>
      </c>
      <c r="R23" s="57" t="s">
        <v>104</v>
      </c>
      <c r="S23" s="58" t="str">
        <f t="shared" si="19"/>
        <v/>
      </c>
      <c r="T23" s="60" t="s">
        <v>105</v>
      </c>
      <c r="U23" s="59">
        <f t="shared" si="3"/>
        <v>0</v>
      </c>
      <c r="V23" s="57" t="s">
        <v>106</v>
      </c>
      <c r="W23" s="58">
        <f t="shared" si="4"/>
        <v>0</v>
      </c>
      <c r="X23" s="57" t="s">
        <v>106</v>
      </c>
      <c r="Y23" s="59" t="str">
        <f t="shared" si="7"/>
        <v/>
      </c>
      <c r="Z23" s="60" t="s">
        <v>104</v>
      </c>
      <c r="AA23" s="112" t="str">
        <f t="shared" si="20"/>
        <v>発生量・再利用量は必須項目です。該当がない場合は0を入力して下さい。</v>
      </c>
    </row>
    <row r="24" spans="1:27" ht="24" customHeight="1" x14ac:dyDescent="0.15">
      <c r="A24" s="261"/>
      <c r="B24" s="261"/>
      <c r="C24" s="264"/>
      <c r="D24" s="91" t="s">
        <v>142</v>
      </c>
      <c r="E24" s="62"/>
      <c r="F24" s="63" t="s">
        <v>104</v>
      </c>
      <c r="G24" s="62"/>
      <c r="H24" s="63" t="s">
        <v>104</v>
      </c>
      <c r="I24" s="64" t="str">
        <f t="shared" ref="I24" si="21">IF(E24=0,"",E24-G24)</f>
        <v/>
      </c>
      <c r="J24" s="63" t="s">
        <v>104</v>
      </c>
      <c r="K24" s="65" t="str">
        <f t="shared" ref="K24" si="22">IF(E24=0,"",G24/E24*100)</f>
        <v/>
      </c>
      <c r="L24" s="66" t="s">
        <v>105</v>
      </c>
      <c r="M24" s="62"/>
      <c r="N24" s="63" t="s">
        <v>106</v>
      </c>
      <c r="O24" s="62"/>
      <c r="P24" s="63" t="s">
        <v>104</v>
      </c>
      <c r="Q24" s="64" t="str">
        <f t="shared" ref="Q24" si="23">IF(M24=0,"",M24-O24)</f>
        <v/>
      </c>
      <c r="R24" s="63" t="s">
        <v>104</v>
      </c>
      <c r="S24" s="64" t="str">
        <f t="shared" ref="S24" si="24">IF(M24=0,"",O24/M24*100)</f>
        <v/>
      </c>
      <c r="T24" s="66" t="s">
        <v>105</v>
      </c>
      <c r="U24" s="65">
        <f t="shared" ref="U24" si="25">IF(ISERROR(M24-E24),"",(M24-E24))</f>
        <v>0</v>
      </c>
      <c r="V24" s="63" t="s">
        <v>106</v>
      </c>
      <c r="W24" s="64">
        <f t="shared" ref="W24" si="26">IF(ISERROR(O24-G24),"",(O24-G24))</f>
        <v>0</v>
      </c>
      <c r="X24" s="63" t="s">
        <v>106</v>
      </c>
      <c r="Y24" s="65" t="str">
        <f t="shared" ref="Y24" si="27">IF(ISERROR(Q24-I24),"",(Q24-I24))</f>
        <v/>
      </c>
      <c r="Z24" s="66" t="s">
        <v>104</v>
      </c>
      <c r="AA24" s="112" t="str">
        <f t="shared" si="20"/>
        <v>発生量・再利用量は必須項目です。該当がない場合は0を入力して下さい。</v>
      </c>
    </row>
    <row r="25" spans="1:27" ht="24" customHeight="1" x14ac:dyDescent="0.15">
      <c r="A25" s="261"/>
      <c r="B25" s="261"/>
      <c r="C25" s="264"/>
      <c r="D25" s="90" t="s">
        <v>143</v>
      </c>
      <c r="E25" s="62"/>
      <c r="F25" s="101" t="s">
        <v>104</v>
      </c>
      <c r="G25" s="62"/>
      <c r="H25" s="101" t="s">
        <v>104</v>
      </c>
      <c r="I25" s="71" t="str">
        <f t="shared" si="16"/>
        <v/>
      </c>
      <c r="J25" s="101" t="s">
        <v>104</v>
      </c>
      <c r="K25" s="72" t="str">
        <f t="shared" si="17"/>
        <v/>
      </c>
      <c r="L25" s="73" t="s">
        <v>105</v>
      </c>
      <c r="M25" s="62"/>
      <c r="N25" s="101" t="s">
        <v>106</v>
      </c>
      <c r="O25" s="62"/>
      <c r="P25" s="101" t="s">
        <v>104</v>
      </c>
      <c r="Q25" s="71" t="str">
        <f t="shared" si="18"/>
        <v/>
      </c>
      <c r="R25" s="101" t="s">
        <v>104</v>
      </c>
      <c r="S25" s="71" t="str">
        <f t="shared" si="19"/>
        <v/>
      </c>
      <c r="T25" s="73" t="s">
        <v>105</v>
      </c>
      <c r="U25" s="72">
        <f t="shared" si="3"/>
        <v>0</v>
      </c>
      <c r="V25" s="101" t="s">
        <v>106</v>
      </c>
      <c r="W25" s="71">
        <f t="shared" si="4"/>
        <v>0</v>
      </c>
      <c r="X25" s="101" t="s">
        <v>106</v>
      </c>
      <c r="Y25" s="72" t="str">
        <f t="shared" si="7"/>
        <v/>
      </c>
      <c r="Z25" s="73" t="s">
        <v>104</v>
      </c>
      <c r="AA25" s="112" t="str">
        <f t="shared" si="20"/>
        <v>発生量・再利用量は必須項目です。該当がない場合は0を入力して下さい。</v>
      </c>
    </row>
    <row r="26" spans="1:27" ht="24" customHeight="1" x14ac:dyDescent="0.15">
      <c r="A26" s="261"/>
      <c r="B26" s="262"/>
      <c r="C26" s="265" t="s">
        <v>140</v>
      </c>
      <c r="D26" s="266"/>
      <c r="E26" s="80">
        <f>IF(ISERROR(SUM(E19:E25)),"",SUM(E19:E25))</f>
        <v>0</v>
      </c>
      <c r="F26" s="85" t="s">
        <v>104</v>
      </c>
      <c r="G26" s="80">
        <f>IF(ISERROR(SUM(G19:G25)),"",SUM(G19:G25))</f>
        <v>0</v>
      </c>
      <c r="H26" s="81" t="s">
        <v>104</v>
      </c>
      <c r="I26" s="82">
        <f>IF(ISERROR(SUM(I23:I25)),"",SUM(I23:I25))</f>
        <v>0</v>
      </c>
      <c r="J26" s="81" t="s">
        <v>106</v>
      </c>
      <c r="K26" s="83" t="str">
        <f>IF(ISERROR(G26/E26*100),"",G26/E26*100)</f>
        <v/>
      </c>
      <c r="L26" s="85" t="s">
        <v>105</v>
      </c>
      <c r="M26" s="80">
        <f>IF(ISERROR(SUM(M19:M25)),"",SUM(M19:M25))</f>
        <v>0</v>
      </c>
      <c r="N26" s="85" t="s">
        <v>104</v>
      </c>
      <c r="O26" s="80">
        <f>IF(ISERROR(SUM(O19:O25)),"",SUM(O19:O25))</f>
        <v>0</v>
      </c>
      <c r="P26" s="81" t="s">
        <v>104</v>
      </c>
      <c r="Q26" s="82">
        <f>IF(ISERROR(SUM(Q23:Q25)),"",SUM(Q23:Q25))</f>
        <v>0</v>
      </c>
      <c r="R26" s="81" t="s">
        <v>106</v>
      </c>
      <c r="S26" s="82" t="str">
        <f>IF(ISERROR(O26/M26*100),"",O26/M26*100)</f>
        <v/>
      </c>
      <c r="T26" s="84" t="s">
        <v>105</v>
      </c>
      <c r="U26" s="83">
        <f t="shared" si="3"/>
        <v>0</v>
      </c>
      <c r="V26" s="81" t="s">
        <v>106</v>
      </c>
      <c r="W26" s="82">
        <f t="shared" si="4"/>
        <v>0</v>
      </c>
      <c r="X26" s="81" t="s">
        <v>106</v>
      </c>
      <c r="Y26" s="83">
        <f t="shared" si="7"/>
        <v>0</v>
      </c>
      <c r="Z26" s="84" t="s">
        <v>104</v>
      </c>
      <c r="AA26" s="52"/>
    </row>
    <row r="27" spans="1:27" ht="24" customHeight="1" x14ac:dyDescent="0.15">
      <c r="A27" s="262"/>
      <c r="B27" s="258" t="s">
        <v>141</v>
      </c>
      <c r="C27" s="267"/>
      <c r="D27" s="259"/>
      <c r="E27" s="62"/>
      <c r="F27" s="81" t="s">
        <v>104</v>
      </c>
      <c r="G27" s="62"/>
      <c r="H27" s="81" t="s">
        <v>104</v>
      </c>
      <c r="I27" s="82" t="str">
        <f>IF(E27=0,"",E27-G27)</f>
        <v/>
      </c>
      <c r="J27" s="81" t="s">
        <v>104</v>
      </c>
      <c r="K27" s="83" t="str">
        <f>IF(E27=0,"",G27/E27*100)</f>
        <v/>
      </c>
      <c r="L27" s="85" t="s">
        <v>105</v>
      </c>
      <c r="M27" s="62"/>
      <c r="N27" s="81" t="s">
        <v>104</v>
      </c>
      <c r="O27" s="62"/>
      <c r="P27" s="81" t="s">
        <v>104</v>
      </c>
      <c r="Q27" s="82" t="str">
        <f>IF(M27=0,"",M27-O27)</f>
        <v/>
      </c>
      <c r="R27" s="81" t="s">
        <v>104</v>
      </c>
      <c r="S27" s="82" t="str">
        <f>IF(M27=0,"",O27/M27*100)</f>
        <v/>
      </c>
      <c r="T27" s="84" t="s">
        <v>105</v>
      </c>
      <c r="U27" s="83">
        <f t="shared" si="3"/>
        <v>0</v>
      </c>
      <c r="V27" s="81" t="s">
        <v>104</v>
      </c>
      <c r="W27" s="82">
        <f t="shared" si="4"/>
        <v>0</v>
      </c>
      <c r="X27" s="81" t="s">
        <v>104</v>
      </c>
      <c r="Y27" s="83" t="str">
        <f t="shared" si="7"/>
        <v/>
      </c>
      <c r="Z27" s="84" t="s">
        <v>104</v>
      </c>
      <c r="AA27" s="112" t="str">
        <f>IF(OR(E27="",G27="",M27="",O27=""),"発生量・再利用量は必須項目です。該当がない場合は0を入力して下さい。","")</f>
        <v>発生量・再利用量は必須項目です。該当がない場合は0を入力して下さい。</v>
      </c>
    </row>
    <row r="28" spans="1:27" ht="24" customHeight="1" x14ac:dyDescent="0.15">
      <c r="A28" s="232" t="s">
        <v>117</v>
      </c>
      <c r="B28" s="233"/>
      <c r="C28" s="233"/>
      <c r="D28" s="234"/>
      <c r="E28" s="80">
        <f>IF(ISERROR(SUM(E26+E27+E18)),"",SUM(E26+E27+E18))</f>
        <v>0</v>
      </c>
      <c r="F28" s="85" t="s">
        <v>104</v>
      </c>
      <c r="G28" s="80">
        <f>IF(ISERROR(SUM(G26+G27+G18)),"",SUM(G26+G27+G18))</f>
        <v>0</v>
      </c>
      <c r="H28" s="81" t="s">
        <v>104</v>
      </c>
      <c r="I28" s="82">
        <f>IF(ISERROR(SUM(I26,I27,I18)),"",SUM(I26,I27,I18))</f>
        <v>0</v>
      </c>
      <c r="J28" s="81" t="s">
        <v>106</v>
      </c>
      <c r="K28" s="83" t="str">
        <f>IF(ISERROR(G28/E28*100),"",G28/E28*100)</f>
        <v/>
      </c>
      <c r="L28" s="85" t="s">
        <v>105</v>
      </c>
      <c r="M28" s="80">
        <f>IF(ISERROR(SUM(M26+M27+M18)),"",SUM(M26+M27+M18))</f>
        <v>0</v>
      </c>
      <c r="N28" s="85" t="s">
        <v>104</v>
      </c>
      <c r="O28" s="80">
        <f>IF(ISERROR(SUM(O26+O27+O18)),"",SUM(O26+O27+O18))</f>
        <v>0</v>
      </c>
      <c r="P28" s="81" t="s">
        <v>104</v>
      </c>
      <c r="Q28" s="82">
        <f>IF(ISERROR(SUM(Q26,Q27,Q18)),"",SUM(Q26,Q27,Q18))</f>
        <v>0</v>
      </c>
      <c r="R28" s="81" t="s">
        <v>106</v>
      </c>
      <c r="S28" s="82" t="str">
        <f>IF(ISERROR(O28/M28*100),"",O28/M28*100)</f>
        <v/>
      </c>
      <c r="T28" s="84" t="s">
        <v>105</v>
      </c>
      <c r="U28" s="83">
        <f t="shared" si="3"/>
        <v>0</v>
      </c>
      <c r="V28" s="81" t="s">
        <v>104</v>
      </c>
      <c r="W28" s="82">
        <f t="shared" si="4"/>
        <v>0</v>
      </c>
      <c r="X28" s="81" t="s">
        <v>104</v>
      </c>
      <c r="Y28" s="83">
        <f t="shared" si="7"/>
        <v>0</v>
      </c>
      <c r="Z28" s="84" t="s">
        <v>104</v>
      </c>
      <c r="AA28" s="52"/>
    </row>
    <row r="29" spans="1:27" ht="18.75" customHeight="1" x14ac:dyDescent="0.15">
      <c r="A29" s="86"/>
      <c r="B29" s="86" t="s">
        <v>124</v>
      </c>
      <c r="C29" s="86"/>
      <c r="D29" s="86"/>
      <c r="E29" s="87"/>
      <c r="F29" s="87"/>
      <c r="G29" s="87"/>
      <c r="H29" s="88"/>
      <c r="I29" s="87"/>
      <c r="J29" s="88"/>
      <c r="K29" s="87"/>
      <c r="L29" s="88"/>
      <c r="M29" s="87"/>
      <c r="N29" s="87"/>
      <c r="O29" s="87"/>
      <c r="P29" s="88"/>
      <c r="Q29" s="87"/>
      <c r="R29" s="88"/>
      <c r="S29" s="87"/>
      <c r="T29" s="88"/>
      <c r="U29" s="87"/>
      <c r="V29" s="87"/>
      <c r="W29" s="87"/>
      <c r="X29" s="88"/>
      <c r="Y29" s="87"/>
      <c r="Z29" s="88"/>
      <c r="AA29" s="51"/>
    </row>
    <row r="30" spans="1:27" ht="18.75" customHeight="1" x14ac:dyDescent="0.15">
      <c r="A30" s="54"/>
      <c r="B30" s="54" t="s">
        <v>118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</sheetData>
  <sheetProtection algorithmName="SHA-512" hashValue="uxwYQUDxO/koIEFdipiCSgxy0KcDOXicfb/hr+i00sLTVZ8Z9orjiyxJqMbrzj52YjkUffDIJ6YQRun+J26Tjg==" saltValue="CfMv/vHERNhSI80NSVPVYQ==" spinCount="100000" sheet="1" formatCells="0" formatColumns="0" formatRows="0" insertColumns="0" insertRows="0" insertHyperlinks="0" deleteColumns="0" deleteRows="0" sort="0" autoFilter="0" pivotTables="0"/>
  <protectedRanges>
    <protectedRange sqref="D12" name="範囲18"/>
    <protectedRange sqref="Z6:Z28" name="範囲15"/>
    <protectedRange sqref="V6:V28" name="範囲13"/>
    <protectedRange sqref="J6:J28" name="範囲11"/>
    <protectedRange sqref="E27:H27" name="範囲9"/>
    <protectedRange sqref="E19:H25" name="範囲7"/>
    <protectedRange sqref="E14:H17" name="範囲4"/>
    <protectedRange sqref="E6:H12" name="範囲2"/>
    <protectedRange sqref="E3:Z3" name="範囲1"/>
    <protectedRange sqref="M6:P12" name="範囲3"/>
    <protectedRange sqref="M14:P17" name="範囲5"/>
    <protectedRange sqref="M14:P17" name="範囲6"/>
    <protectedRange sqref="M19:P25" name="範囲8"/>
    <protectedRange sqref="M27:P27" name="範囲10"/>
    <protectedRange sqref="R6:R28" name="範囲12"/>
    <protectedRange sqref="X6:X28" name="範囲14"/>
    <protectedRange sqref="D16:D17" name="範囲16"/>
    <protectedRange sqref="D24:D25" name="範囲17"/>
  </protectedRanges>
  <mergeCells count="30">
    <mergeCell ref="C26:D26"/>
    <mergeCell ref="B27:D27"/>
    <mergeCell ref="O5:P5"/>
    <mergeCell ref="M3:T3"/>
    <mergeCell ref="G4:J4"/>
    <mergeCell ref="E4:F5"/>
    <mergeCell ref="B6:B18"/>
    <mergeCell ref="A28:D28"/>
    <mergeCell ref="Q5:R5"/>
    <mergeCell ref="O4:R4"/>
    <mergeCell ref="C6:C13"/>
    <mergeCell ref="A3:D5"/>
    <mergeCell ref="E3:L3"/>
    <mergeCell ref="K4:L5"/>
    <mergeCell ref="I5:J5"/>
    <mergeCell ref="G5:H5"/>
    <mergeCell ref="M4:N5"/>
    <mergeCell ref="C14:C17"/>
    <mergeCell ref="C18:D18"/>
    <mergeCell ref="A6:A27"/>
    <mergeCell ref="B19:B26"/>
    <mergeCell ref="C19:C22"/>
    <mergeCell ref="C23:C25"/>
    <mergeCell ref="O1:Q1"/>
    <mergeCell ref="R1:Z1"/>
    <mergeCell ref="U3:Z3"/>
    <mergeCell ref="U4:V5"/>
    <mergeCell ref="W4:X5"/>
    <mergeCell ref="Y4:Z5"/>
    <mergeCell ref="S4:T5"/>
  </mergeCells>
  <phoneticPr fontId="2"/>
  <conditionalFormatting sqref="E6:E12">
    <cfRule type="containsBlanks" dxfId="16" priority="20">
      <formula>LEN(TRIM(E6))=0</formula>
    </cfRule>
  </conditionalFormatting>
  <conditionalFormatting sqref="E14:E17">
    <cfRule type="containsBlanks" dxfId="15" priority="16">
      <formula>LEN(TRIM(E14))=0</formula>
    </cfRule>
  </conditionalFormatting>
  <conditionalFormatting sqref="E19:E25">
    <cfRule type="containsBlanks" dxfId="14" priority="8">
      <formula>LEN(TRIM(E19))=0</formula>
    </cfRule>
  </conditionalFormatting>
  <conditionalFormatting sqref="E27">
    <cfRule type="containsBlanks" dxfId="13" priority="4">
      <formula>LEN(TRIM(E27))=0</formula>
    </cfRule>
  </conditionalFormatting>
  <conditionalFormatting sqref="G6:G12">
    <cfRule type="containsBlanks" dxfId="12" priority="19">
      <formula>LEN(TRIM(G6))=0</formula>
    </cfRule>
  </conditionalFormatting>
  <conditionalFormatting sqref="G14:G17">
    <cfRule type="containsBlanks" dxfId="11" priority="14">
      <formula>LEN(TRIM(G14))=0</formula>
    </cfRule>
  </conditionalFormatting>
  <conditionalFormatting sqref="G19:G25">
    <cfRule type="containsBlanks" dxfId="10" priority="7">
      <formula>LEN(TRIM(G19))=0</formula>
    </cfRule>
  </conditionalFormatting>
  <conditionalFormatting sqref="G27">
    <cfRule type="containsBlanks" dxfId="9" priority="3">
      <formula>LEN(TRIM(G27))=0</formula>
    </cfRule>
  </conditionalFormatting>
  <conditionalFormatting sqref="M6:M12">
    <cfRule type="containsBlanks" dxfId="8" priority="18">
      <formula>LEN(TRIM(M6))=0</formula>
    </cfRule>
  </conditionalFormatting>
  <conditionalFormatting sqref="M14:M17">
    <cfRule type="containsBlanks" dxfId="7" priority="13">
      <formula>LEN(TRIM(M14))=0</formula>
    </cfRule>
  </conditionalFormatting>
  <conditionalFormatting sqref="M19:M25">
    <cfRule type="containsBlanks" dxfId="6" priority="6">
      <formula>LEN(TRIM(M19))=0</formula>
    </cfRule>
  </conditionalFormatting>
  <conditionalFormatting sqref="M27">
    <cfRule type="containsBlanks" dxfId="5" priority="2">
      <formula>LEN(TRIM(M27))=0</formula>
    </cfRule>
  </conditionalFormatting>
  <conditionalFormatting sqref="O6:O12">
    <cfRule type="containsBlanks" dxfId="4" priority="17">
      <formula>LEN(TRIM(O6))=0</formula>
    </cfRule>
  </conditionalFormatting>
  <conditionalFormatting sqref="O14:O17">
    <cfRule type="containsBlanks" dxfId="3" priority="9">
      <formula>LEN(TRIM(O14))=0</formula>
    </cfRule>
  </conditionalFormatting>
  <conditionalFormatting sqref="O19:O25">
    <cfRule type="containsBlanks" dxfId="2" priority="5">
      <formula>LEN(TRIM(O19))=0</formula>
    </cfRule>
  </conditionalFormatting>
  <conditionalFormatting sqref="O27">
    <cfRule type="containsBlanks" dxfId="1" priority="1">
      <formula>LEN(TRIM(O27))=0</formula>
    </cfRule>
  </conditionalFormatting>
  <conditionalFormatting sqref="R1:Z1">
    <cfRule type="containsBlanks" dxfId="0" priority="22">
      <formula>LEN(TRIM(R1))=0</formula>
    </cfRule>
  </conditionalFormatting>
  <dataValidations disablePrompts="1" count="1">
    <dataValidation imeMode="halfAlpha" allowBlank="1" showInputMessage="1" showErrorMessage="1" sqref="E6:Z29 AA13 AA18 AA26 AA28:AA29" xr:uid="{00000000-0002-0000-0100-000000000000}"/>
  </dataValidations>
  <pageMargins left="0.43307086614173229" right="0.43307086614173229" top="0.24" bottom="0.23" header="0.38" footer="0.18"/>
  <pageSetup paperSize="9" scale="66" orientation="landscape" blackAndWhite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J5" sqref="J5"/>
    </sheetView>
  </sheetViews>
  <sheetFormatPr defaultRowHeight="21" customHeight="1" x14ac:dyDescent="0.15"/>
  <cols>
    <col min="1" max="1" width="4.5" style="33" bestFit="1" customWidth="1"/>
    <col min="2" max="2" width="6.625" style="32" customWidth="1"/>
    <col min="3" max="3" width="4.125" style="34" customWidth="1"/>
    <col min="4" max="4" width="9.5" style="34" bestFit="1" customWidth="1"/>
    <col min="5" max="5" width="25.875" style="32" customWidth="1"/>
    <col min="6" max="6" width="20.625" style="32" customWidth="1"/>
    <col min="7" max="7" width="10.75" style="32" customWidth="1"/>
    <col min="8" max="8" width="3.5" style="32" bestFit="1" customWidth="1"/>
    <col min="9" max="16384" width="9" style="32"/>
  </cols>
  <sheetData>
    <row r="1" spans="1:8" ht="24" x14ac:dyDescent="0.15">
      <c r="A1" s="271" t="s">
        <v>64</v>
      </c>
      <c r="B1" s="271"/>
      <c r="C1" s="271"/>
      <c r="D1" s="271"/>
      <c r="E1" s="271"/>
      <c r="F1" s="271"/>
      <c r="G1" s="271"/>
      <c r="H1" s="271"/>
    </row>
    <row r="2" spans="1:8" ht="24" x14ac:dyDescent="0.15">
      <c r="A2" s="31"/>
      <c r="B2" s="31"/>
      <c r="C2" s="31"/>
      <c r="D2" s="31"/>
      <c r="E2" s="31"/>
      <c r="F2" s="31"/>
      <c r="G2" s="31"/>
      <c r="H2" s="31"/>
    </row>
    <row r="3" spans="1:8" ht="24" x14ac:dyDescent="0.15">
      <c r="A3" s="272" t="s">
        <v>65</v>
      </c>
      <c r="B3" s="272"/>
      <c r="C3" s="272"/>
      <c r="D3" s="273"/>
      <c r="E3" s="273"/>
      <c r="F3" s="31"/>
      <c r="G3" s="31"/>
      <c r="H3" s="31"/>
    </row>
    <row r="4" spans="1:8" ht="21" customHeight="1" x14ac:dyDescent="0.15">
      <c r="F4" s="275" t="s">
        <v>131</v>
      </c>
      <c r="G4" s="276"/>
      <c r="H4" s="276"/>
    </row>
    <row r="5" spans="1:8" ht="21" customHeight="1" x14ac:dyDescent="0.15">
      <c r="A5" s="98" t="s">
        <v>66</v>
      </c>
      <c r="B5" s="274" t="s">
        <v>67</v>
      </c>
      <c r="C5" s="274"/>
      <c r="D5" s="98" t="s">
        <v>68</v>
      </c>
      <c r="E5" s="98" t="s">
        <v>69</v>
      </c>
      <c r="F5" s="98" t="s">
        <v>70</v>
      </c>
      <c r="G5" s="274" t="s">
        <v>71</v>
      </c>
      <c r="H5" s="274"/>
    </row>
    <row r="6" spans="1:8" ht="21" customHeight="1" x14ac:dyDescent="0.15">
      <c r="A6" s="36">
        <v>1</v>
      </c>
      <c r="B6" s="37"/>
      <c r="C6" s="38" t="s">
        <v>72</v>
      </c>
      <c r="D6" s="39"/>
      <c r="E6" s="40"/>
      <c r="F6" s="40"/>
      <c r="G6" s="47"/>
      <c r="H6" s="41" t="s">
        <v>73</v>
      </c>
    </row>
    <row r="7" spans="1:8" ht="21" customHeight="1" x14ac:dyDescent="0.15">
      <c r="A7" s="36">
        <v>2</v>
      </c>
      <c r="B7" s="37"/>
      <c r="C7" s="38" t="s">
        <v>72</v>
      </c>
      <c r="D7" s="39"/>
      <c r="E7" s="40"/>
      <c r="F7" s="40"/>
      <c r="G7" s="47"/>
      <c r="H7" s="41" t="s">
        <v>73</v>
      </c>
    </row>
    <row r="8" spans="1:8" ht="21" customHeight="1" x14ac:dyDescent="0.15">
      <c r="A8" s="36">
        <v>3</v>
      </c>
      <c r="B8" s="37"/>
      <c r="C8" s="38" t="s">
        <v>72</v>
      </c>
      <c r="D8" s="39"/>
      <c r="E8" s="40"/>
      <c r="F8" s="40"/>
      <c r="G8" s="47"/>
      <c r="H8" s="41" t="s">
        <v>73</v>
      </c>
    </row>
    <row r="9" spans="1:8" ht="21" customHeight="1" x14ac:dyDescent="0.15">
      <c r="A9" s="36">
        <v>4</v>
      </c>
      <c r="B9" s="37"/>
      <c r="C9" s="38" t="s">
        <v>72</v>
      </c>
      <c r="D9" s="39"/>
      <c r="E9" s="40"/>
      <c r="F9" s="40"/>
      <c r="G9" s="47"/>
      <c r="H9" s="41" t="s">
        <v>73</v>
      </c>
    </row>
    <row r="10" spans="1:8" ht="21" customHeight="1" x14ac:dyDescent="0.15">
      <c r="A10" s="36">
        <v>5</v>
      </c>
      <c r="B10" s="37"/>
      <c r="C10" s="38" t="s">
        <v>72</v>
      </c>
      <c r="D10" s="39"/>
      <c r="E10" s="40"/>
      <c r="F10" s="40"/>
      <c r="G10" s="47"/>
      <c r="H10" s="41" t="s">
        <v>73</v>
      </c>
    </row>
    <row r="11" spans="1:8" ht="21" customHeight="1" x14ac:dyDescent="0.15">
      <c r="A11" s="36">
        <v>6</v>
      </c>
      <c r="B11" s="37"/>
      <c r="C11" s="38" t="s">
        <v>72</v>
      </c>
      <c r="D11" s="39"/>
      <c r="E11" s="40"/>
      <c r="F11" s="40"/>
      <c r="G11" s="47"/>
      <c r="H11" s="41" t="s">
        <v>73</v>
      </c>
    </row>
    <row r="12" spans="1:8" ht="21" customHeight="1" x14ac:dyDescent="0.15">
      <c r="A12" s="36">
        <v>7</v>
      </c>
      <c r="B12" s="37"/>
      <c r="C12" s="38" t="s">
        <v>72</v>
      </c>
      <c r="D12" s="39"/>
      <c r="E12" s="40"/>
      <c r="F12" s="40"/>
      <c r="G12" s="47"/>
      <c r="H12" s="41" t="s">
        <v>73</v>
      </c>
    </row>
    <row r="13" spans="1:8" ht="21" customHeight="1" x14ac:dyDescent="0.15">
      <c r="A13" s="36">
        <v>8</v>
      </c>
      <c r="B13" s="37"/>
      <c r="C13" s="38" t="s">
        <v>72</v>
      </c>
      <c r="D13" s="39"/>
      <c r="E13" s="40"/>
      <c r="F13" s="40"/>
      <c r="G13" s="47"/>
      <c r="H13" s="41" t="s">
        <v>73</v>
      </c>
    </row>
    <row r="14" spans="1:8" ht="21" customHeight="1" x14ac:dyDescent="0.15">
      <c r="A14" s="36">
        <v>9</v>
      </c>
      <c r="B14" s="37"/>
      <c r="C14" s="38" t="s">
        <v>72</v>
      </c>
      <c r="D14" s="39"/>
      <c r="E14" s="40"/>
      <c r="F14" s="40"/>
      <c r="G14" s="47"/>
      <c r="H14" s="41" t="s">
        <v>73</v>
      </c>
    </row>
    <row r="15" spans="1:8" ht="21" customHeight="1" x14ac:dyDescent="0.15">
      <c r="A15" s="36">
        <v>10</v>
      </c>
      <c r="B15" s="37"/>
      <c r="C15" s="38" t="s">
        <v>72</v>
      </c>
      <c r="D15" s="39"/>
      <c r="E15" s="40"/>
      <c r="F15" s="40"/>
      <c r="G15" s="47"/>
      <c r="H15" s="41" t="s">
        <v>73</v>
      </c>
    </row>
    <row r="16" spans="1:8" ht="21" customHeight="1" x14ac:dyDescent="0.15">
      <c r="A16" s="36">
        <v>11</v>
      </c>
      <c r="B16" s="37"/>
      <c r="C16" s="38" t="s">
        <v>72</v>
      </c>
      <c r="D16" s="39"/>
      <c r="E16" s="40"/>
      <c r="F16" s="40"/>
      <c r="G16" s="47"/>
      <c r="H16" s="41" t="s">
        <v>73</v>
      </c>
    </row>
    <row r="17" spans="1:9" ht="21" customHeight="1" x14ac:dyDescent="0.15">
      <c r="A17" s="36">
        <v>12</v>
      </c>
      <c r="B17" s="37"/>
      <c r="C17" s="38" t="s">
        <v>72</v>
      </c>
      <c r="D17" s="39"/>
      <c r="E17" s="40"/>
      <c r="F17" s="40"/>
      <c r="G17" s="47"/>
      <c r="H17" s="41" t="s">
        <v>73</v>
      </c>
    </row>
    <row r="18" spans="1:9" ht="21" customHeight="1" x14ac:dyDescent="0.15">
      <c r="A18" s="36">
        <v>13</v>
      </c>
      <c r="B18" s="37"/>
      <c r="C18" s="38" t="s">
        <v>72</v>
      </c>
      <c r="D18" s="39"/>
      <c r="E18" s="40"/>
      <c r="F18" s="40"/>
      <c r="G18" s="47"/>
      <c r="H18" s="41" t="s">
        <v>73</v>
      </c>
    </row>
    <row r="19" spans="1:9" ht="21" customHeight="1" x14ac:dyDescent="0.15">
      <c r="A19" s="36">
        <v>14</v>
      </c>
      <c r="B19" s="37"/>
      <c r="C19" s="38" t="s">
        <v>72</v>
      </c>
      <c r="D19" s="39"/>
      <c r="E19" s="40"/>
      <c r="F19" s="40"/>
      <c r="G19" s="47"/>
      <c r="H19" s="41" t="s">
        <v>73</v>
      </c>
    </row>
    <row r="20" spans="1:9" ht="21" customHeight="1" x14ac:dyDescent="0.15">
      <c r="A20" s="36">
        <v>15</v>
      </c>
      <c r="B20" s="37"/>
      <c r="C20" s="38" t="s">
        <v>72</v>
      </c>
      <c r="D20" s="39"/>
      <c r="E20" s="40"/>
      <c r="F20" s="40"/>
      <c r="G20" s="47"/>
      <c r="H20" s="41" t="s">
        <v>73</v>
      </c>
    </row>
    <row r="21" spans="1:9" ht="21" customHeight="1" x14ac:dyDescent="0.15">
      <c r="A21" s="36">
        <v>16</v>
      </c>
      <c r="B21" s="37"/>
      <c r="C21" s="38" t="s">
        <v>72</v>
      </c>
      <c r="D21" s="39"/>
      <c r="E21" s="40"/>
      <c r="F21" s="40"/>
      <c r="G21" s="47"/>
      <c r="H21" s="41" t="s">
        <v>73</v>
      </c>
      <c r="I21" s="42"/>
    </row>
    <row r="22" spans="1:9" ht="21" customHeight="1" x14ac:dyDescent="0.15">
      <c r="A22" s="36">
        <v>17</v>
      </c>
      <c r="B22" s="37"/>
      <c r="C22" s="38" t="s">
        <v>72</v>
      </c>
      <c r="D22" s="39"/>
      <c r="E22" s="40"/>
      <c r="F22" s="40"/>
      <c r="G22" s="47"/>
      <c r="H22" s="41" t="s">
        <v>73</v>
      </c>
    </row>
    <row r="23" spans="1:9" ht="21" customHeight="1" x14ac:dyDescent="0.15">
      <c r="A23" s="36">
        <v>18</v>
      </c>
      <c r="B23" s="37"/>
      <c r="C23" s="38" t="s">
        <v>72</v>
      </c>
      <c r="D23" s="39"/>
      <c r="E23" s="40"/>
      <c r="F23" s="40"/>
      <c r="G23" s="47"/>
      <c r="H23" s="41" t="s">
        <v>73</v>
      </c>
    </row>
    <row r="24" spans="1:9" ht="21" customHeight="1" x14ac:dyDescent="0.15">
      <c r="A24" s="36">
        <v>19</v>
      </c>
      <c r="B24" s="37"/>
      <c r="C24" s="38" t="s">
        <v>72</v>
      </c>
      <c r="D24" s="39"/>
      <c r="E24" s="40"/>
      <c r="F24" s="40"/>
      <c r="G24" s="47"/>
      <c r="H24" s="41" t="s">
        <v>73</v>
      </c>
    </row>
    <row r="25" spans="1:9" ht="21" customHeight="1" x14ac:dyDescent="0.15">
      <c r="A25" s="36">
        <v>20</v>
      </c>
      <c r="B25" s="37"/>
      <c r="C25" s="38" t="s">
        <v>72</v>
      </c>
      <c r="D25" s="39"/>
      <c r="E25" s="40"/>
      <c r="F25" s="40"/>
      <c r="G25" s="47"/>
      <c r="H25" s="41" t="s">
        <v>73</v>
      </c>
    </row>
    <row r="26" spans="1:9" ht="21" customHeight="1" x14ac:dyDescent="0.15">
      <c r="F26" s="99" t="s">
        <v>74</v>
      </c>
      <c r="G26" s="47"/>
      <c r="H26" s="41" t="s">
        <v>75</v>
      </c>
    </row>
    <row r="27" spans="1:9" ht="21" customHeight="1" x14ac:dyDescent="0.15">
      <c r="F27" s="99" t="s">
        <v>76</v>
      </c>
      <c r="G27" s="47"/>
      <c r="H27" s="41" t="s">
        <v>77</v>
      </c>
    </row>
    <row r="28" spans="1:9" ht="21" customHeight="1" x14ac:dyDescent="0.15">
      <c r="E28" s="35" t="s">
        <v>70</v>
      </c>
      <c r="F28" s="32" t="s">
        <v>78</v>
      </c>
    </row>
    <row r="29" spans="1:9" ht="21" customHeight="1" x14ac:dyDescent="0.15">
      <c r="F29" s="32" t="s">
        <v>79</v>
      </c>
    </row>
    <row r="30" spans="1:9" ht="21" customHeight="1" x14ac:dyDescent="0.15">
      <c r="F30" s="32" t="s">
        <v>80</v>
      </c>
    </row>
    <row r="31" spans="1:9" ht="21" customHeight="1" x14ac:dyDescent="0.15">
      <c r="F31" s="32" t="s">
        <v>81</v>
      </c>
    </row>
    <row r="32" spans="1:9" ht="21" customHeight="1" x14ac:dyDescent="0.15">
      <c r="F32" s="32" t="s">
        <v>82</v>
      </c>
    </row>
    <row r="33" spans="6:6" ht="21" customHeight="1" x14ac:dyDescent="0.15">
      <c r="F33" s="32" t="s">
        <v>83</v>
      </c>
    </row>
    <row r="34" spans="6:6" ht="21" customHeight="1" x14ac:dyDescent="0.15">
      <c r="F34" s="32" t="s">
        <v>84</v>
      </c>
    </row>
    <row r="35" spans="6:6" ht="21" customHeight="1" x14ac:dyDescent="0.15">
      <c r="F35" s="32" t="s">
        <v>85</v>
      </c>
    </row>
    <row r="36" spans="6:6" ht="21" customHeight="1" x14ac:dyDescent="0.15">
      <c r="F36" s="32" t="s">
        <v>86</v>
      </c>
    </row>
    <row r="37" spans="6:6" ht="21" customHeight="1" x14ac:dyDescent="0.15">
      <c r="F37" s="32" t="s">
        <v>87</v>
      </c>
    </row>
  </sheetData>
  <mergeCells count="6">
    <mergeCell ref="A1:H1"/>
    <mergeCell ref="A3:C3"/>
    <mergeCell ref="D3:E3"/>
    <mergeCell ref="B5:C5"/>
    <mergeCell ref="G5:H5"/>
    <mergeCell ref="F4:H4"/>
  </mergeCells>
  <phoneticPr fontId="11"/>
  <dataValidations count="1">
    <dataValidation imeMode="halfAlpha" allowBlank="1" showInputMessage="1" showErrorMessage="1" sqref="G6:G27" xr:uid="{00000000-0002-0000-0200-000000000000}"/>
  </dataValidations>
  <pageMargins left="0.78740157480314965" right="0.78740157480314965" top="0.78740157480314965" bottom="0.78740157480314965" header="0.39370078740157483" footer="0.39370078740157483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F32A-01EA-431C-AE3E-6387244680DC}">
  <sheetPr>
    <tabColor rgb="FFFF0000"/>
  </sheetPr>
  <dimension ref="A1:AQ3"/>
  <sheetViews>
    <sheetView topLeftCell="B1" workbookViewId="0">
      <selection activeCell="J14" sqref="J14"/>
    </sheetView>
  </sheetViews>
  <sheetFormatPr defaultRowHeight="13.5" x14ac:dyDescent="0.15"/>
  <cols>
    <col min="1" max="1" width="9" style="104"/>
    <col min="2" max="2" width="21.875" style="116" customWidth="1"/>
    <col min="3" max="9" width="9" style="104"/>
    <col min="10" max="10" width="16.5" style="104" bestFit="1" customWidth="1"/>
    <col min="11" max="27" width="9" style="104"/>
    <col min="28" max="29" width="9" style="105"/>
    <col min="30" max="35" width="9" style="104"/>
    <col min="36" max="36" width="9" style="105"/>
    <col min="37" max="16384" width="9" style="104"/>
  </cols>
  <sheetData>
    <row r="1" spans="1:43" x14ac:dyDescent="0.15">
      <c r="A1" s="104" t="s">
        <v>145</v>
      </c>
      <c r="B1" s="116" t="s">
        <v>148</v>
      </c>
      <c r="C1" s="104" t="s">
        <v>146</v>
      </c>
      <c r="D1" s="104" t="s">
        <v>147</v>
      </c>
      <c r="E1" s="104" t="s">
        <v>148</v>
      </c>
      <c r="F1" s="104" t="s">
        <v>149</v>
      </c>
      <c r="G1" s="104" t="s">
        <v>150</v>
      </c>
      <c r="H1" s="104" t="s">
        <v>151</v>
      </c>
      <c r="I1" s="104" t="s">
        <v>152</v>
      </c>
      <c r="J1" s="104" t="s">
        <v>153</v>
      </c>
      <c r="K1" s="104" t="s">
        <v>154</v>
      </c>
      <c r="L1" s="104" t="s">
        <v>155</v>
      </c>
      <c r="M1" s="104" t="s">
        <v>156</v>
      </c>
      <c r="N1" s="104" t="s">
        <v>60</v>
      </c>
      <c r="O1" s="104" t="s">
        <v>157</v>
      </c>
      <c r="P1" s="104" t="s">
        <v>158</v>
      </c>
      <c r="Q1" s="104" t="s">
        <v>159</v>
      </c>
      <c r="R1" s="104" t="s">
        <v>160</v>
      </c>
      <c r="S1" s="104" t="s">
        <v>161</v>
      </c>
      <c r="T1" s="104" t="s">
        <v>162</v>
      </c>
      <c r="U1" s="104" t="s">
        <v>163</v>
      </c>
      <c r="V1" s="104" t="s">
        <v>164</v>
      </c>
      <c r="W1" s="104" t="s">
        <v>119</v>
      </c>
      <c r="X1" s="104" t="s">
        <v>165</v>
      </c>
      <c r="Y1" s="106" t="s">
        <v>166</v>
      </c>
      <c r="Z1" s="104" t="s">
        <v>167</v>
      </c>
      <c r="AA1" s="104" t="s">
        <v>168</v>
      </c>
      <c r="AB1" s="105" t="s">
        <v>175</v>
      </c>
      <c r="AC1" s="105" t="s">
        <v>176</v>
      </c>
      <c r="AD1" s="106" t="s">
        <v>169</v>
      </c>
      <c r="AE1" s="104" t="s">
        <v>177</v>
      </c>
      <c r="AF1" s="104" t="s">
        <v>178</v>
      </c>
      <c r="AG1" s="104" t="s">
        <v>179</v>
      </c>
      <c r="AH1" s="104" t="s">
        <v>180</v>
      </c>
      <c r="AI1" s="104" t="s">
        <v>181</v>
      </c>
      <c r="AJ1" s="105" t="s">
        <v>182</v>
      </c>
      <c r="AK1" s="104" t="s">
        <v>183</v>
      </c>
      <c r="AL1" s="106" t="s">
        <v>170</v>
      </c>
      <c r="AM1" s="104" t="s">
        <v>184</v>
      </c>
      <c r="AN1" s="106" t="s">
        <v>171</v>
      </c>
      <c r="AO1" s="104" t="s">
        <v>33</v>
      </c>
      <c r="AP1" s="106" t="s">
        <v>172</v>
      </c>
      <c r="AQ1" s="104" t="s">
        <v>173</v>
      </c>
    </row>
    <row r="2" spans="1:43" x14ac:dyDescent="0.15">
      <c r="A2" s="107">
        <f>'表（自動計算）'!J6</f>
        <v>0</v>
      </c>
      <c r="B2" s="107">
        <f>'表（自動計算）'!J7</f>
        <v>0</v>
      </c>
      <c r="C2" s="107" t="str">
        <f>IF(AO2&gt;=3000,"1大規模","2準大規模")</f>
        <v>2準大規模</v>
      </c>
      <c r="D2" s="111" t="s">
        <v>187</v>
      </c>
      <c r="E2" s="107">
        <f>'表（自動計算）'!J7</f>
        <v>0</v>
      </c>
      <c r="F2" s="107">
        <f>'表（自動計算）'!J8</f>
        <v>0</v>
      </c>
      <c r="G2" s="107">
        <f>'表（自動計算）'!J9</f>
        <v>0</v>
      </c>
      <c r="H2" s="107">
        <f>'表（自動計算）'!J10</f>
        <v>0</v>
      </c>
      <c r="I2" s="107">
        <f>'表（自動計算）'!I14</f>
        <v>8</v>
      </c>
      <c r="J2" s="127">
        <f>'表（自動計算）'!K43</f>
        <v>0</v>
      </c>
      <c r="K2" s="107">
        <f>'表（自動計算）'!K44</f>
        <v>0</v>
      </c>
      <c r="L2" s="107">
        <f>'表（自動計算）'!K45</f>
        <v>0</v>
      </c>
      <c r="M2" s="107">
        <f>'表（自動計算）'!K46</f>
        <v>0</v>
      </c>
      <c r="N2" s="107">
        <f>'表（自動計算）'!K47</f>
        <v>0</v>
      </c>
      <c r="O2" s="107">
        <f>'表（自動計算）'!K48</f>
        <v>0</v>
      </c>
      <c r="P2" s="107">
        <f>'表（自動計算）'!K49</f>
        <v>0</v>
      </c>
      <c r="Q2" s="107" t="s">
        <v>185</v>
      </c>
      <c r="R2" s="107">
        <f>'裏（自動計算）'!E6</f>
        <v>0</v>
      </c>
      <c r="S2" s="107">
        <f>'裏（自動計算）'!E7</f>
        <v>0</v>
      </c>
      <c r="T2" s="107">
        <f>'裏（自動計算）'!E8</f>
        <v>0</v>
      </c>
      <c r="U2" s="107">
        <f>'裏（自動計算）'!E9</f>
        <v>0</v>
      </c>
      <c r="V2" s="107">
        <f>'裏（自動計算）'!E10</f>
        <v>0</v>
      </c>
      <c r="W2" s="107">
        <f>'裏（自動計算）'!E11</f>
        <v>0</v>
      </c>
      <c r="X2" s="107">
        <f>'裏（自動計算）'!E12</f>
        <v>0</v>
      </c>
      <c r="Y2" s="108">
        <f>SUM(R2:X2)</f>
        <v>0</v>
      </c>
      <c r="Z2" s="107">
        <f>'裏（自動計算）'!E14</f>
        <v>0</v>
      </c>
      <c r="AA2" s="107">
        <f>'裏（自動計算）'!E15</f>
        <v>0</v>
      </c>
      <c r="AB2" s="107">
        <f>'裏（自動計算）'!E16</f>
        <v>0</v>
      </c>
      <c r="AC2" s="107">
        <f>'裏（自動計算）'!E17</f>
        <v>0</v>
      </c>
      <c r="AD2" s="108">
        <f>SUM(Z2:AC2)+Y2</f>
        <v>0</v>
      </c>
      <c r="AE2" s="107">
        <f>'裏（自動計算）'!E19</f>
        <v>0</v>
      </c>
      <c r="AF2" s="107">
        <f>'裏（自動計算）'!E20</f>
        <v>0</v>
      </c>
      <c r="AG2" s="107">
        <f>'裏（自動計算）'!E21</f>
        <v>0</v>
      </c>
      <c r="AH2" s="107">
        <f>'裏（自動計算）'!E22</f>
        <v>0</v>
      </c>
      <c r="AI2" s="107">
        <f>'裏（自動計算）'!E23</f>
        <v>0</v>
      </c>
      <c r="AJ2" s="107">
        <f>'裏（自動計算）'!E24</f>
        <v>0</v>
      </c>
      <c r="AK2" s="107">
        <f>'裏（自動計算）'!E25</f>
        <v>0</v>
      </c>
      <c r="AL2" s="108">
        <f>SUM(AE2:AK2)</f>
        <v>0</v>
      </c>
      <c r="AM2" s="107">
        <f>'裏（自動計算）'!E27</f>
        <v>0</v>
      </c>
      <c r="AN2" s="108">
        <f>AD2+AL2+AM2</f>
        <v>0</v>
      </c>
      <c r="AO2" s="109">
        <f>'表（自動計算）'!N29</f>
        <v>0</v>
      </c>
      <c r="AP2" s="107">
        <f>'表（自動計算）'!F28</f>
        <v>0</v>
      </c>
      <c r="AQ2" s="107">
        <v>1</v>
      </c>
    </row>
    <row r="3" spans="1:43" x14ac:dyDescent="0.15">
      <c r="A3" s="110">
        <f>A2</f>
        <v>0</v>
      </c>
      <c r="B3" s="117">
        <f>B2</f>
        <v>0</v>
      </c>
      <c r="C3" s="107" t="str">
        <f>C2</f>
        <v>2準大規模</v>
      </c>
      <c r="D3" s="111" t="str">
        <f>D2</f>
        <v>4工場・研究施設</v>
      </c>
      <c r="E3" s="107">
        <f t="shared" ref="E3:P3" si="0">E2</f>
        <v>0</v>
      </c>
      <c r="F3" s="107">
        <f t="shared" si="0"/>
        <v>0</v>
      </c>
      <c r="G3" s="107">
        <f t="shared" si="0"/>
        <v>0</v>
      </c>
      <c r="H3" s="107">
        <f t="shared" si="0"/>
        <v>0</v>
      </c>
      <c r="I3" s="107">
        <f t="shared" si="0"/>
        <v>8</v>
      </c>
      <c r="J3" s="127">
        <f t="shared" si="0"/>
        <v>0</v>
      </c>
      <c r="K3" s="107">
        <f t="shared" si="0"/>
        <v>0</v>
      </c>
      <c r="L3" s="107">
        <f t="shared" si="0"/>
        <v>0</v>
      </c>
      <c r="M3" s="107">
        <f t="shared" si="0"/>
        <v>0</v>
      </c>
      <c r="N3" s="107">
        <f t="shared" si="0"/>
        <v>0</v>
      </c>
      <c r="O3" s="107">
        <f t="shared" si="0"/>
        <v>0</v>
      </c>
      <c r="P3" s="107">
        <f t="shared" si="0"/>
        <v>0</v>
      </c>
      <c r="Q3" s="107" t="s">
        <v>186</v>
      </c>
      <c r="R3" s="107">
        <f>'裏（自動計算）'!G6</f>
        <v>0</v>
      </c>
      <c r="S3" s="107">
        <f>'裏（自動計算）'!G7</f>
        <v>0</v>
      </c>
      <c r="T3" s="107">
        <f>'裏（自動計算）'!G8</f>
        <v>0</v>
      </c>
      <c r="U3" s="107">
        <f>'裏（自動計算）'!G9</f>
        <v>0</v>
      </c>
      <c r="V3" s="107">
        <f>'裏（自動計算）'!G10</f>
        <v>0</v>
      </c>
      <c r="W3" s="107">
        <f>'裏（自動計算）'!G11</f>
        <v>0</v>
      </c>
      <c r="X3" s="107">
        <f>'裏（自動計算）'!G12</f>
        <v>0</v>
      </c>
      <c r="Y3" s="108">
        <f>SUM(R3:X3)</f>
        <v>0</v>
      </c>
      <c r="Z3" s="107">
        <f>'裏（自動計算）'!G14</f>
        <v>0</v>
      </c>
      <c r="AA3" s="107">
        <f>'裏（自動計算）'!G15</f>
        <v>0</v>
      </c>
      <c r="AB3" s="107">
        <f>'裏（自動計算）'!G16</f>
        <v>0</v>
      </c>
      <c r="AC3" s="107">
        <f>'裏（自動計算）'!G17</f>
        <v>0</v>
      </c>
      <c r="AD3" s="108">
        <f>SUM(Z3:AC3)+Y3</f>
        <v>0</v>
      </c>
      <c r="AE3" s="107">
        <f>'裏（自動計算）'!G19</f>
        <v>0</v>
      </c>
      <c r="AF3" s="107">
        <f>'裏（自動計算）'!G20</f>
        <v>0</v>
      </c>
      <c r="AG3" s="107">
        <f>'裏（自動計算）'!G21</f>
        <v>0</v>
      </c>
      <c r="AH3" s="107">
        <f>'裏（自動計算）'!G22</f>
        <v>0</v>
      </c>
      <c r="AI3" s="107">
        <f>'裏（自動計算）'!G23</f>
        <v>0</v>
      </c>
      <c r="AJ3" s="107">
        <f>'裏（自動計算）'!G24</f>
        <v>0</v>
      </c>
      <c r="AK3" s="107">
        <f>'裏（自動計算）'!G25</f>
        <v>0</v>
      </c>
      <c r="AL3" s="108">
        <f>SUM(AE3:AK3)</f>
        <v>0</v>
      </c>
      <c r="AM3" s="107">
        <f>'裏（自動計算）'!G27</f>
        <v>0</v>
      </c>
      <c r="AN3" s="108">
        <f>AD3+AL3+AM3</f>
        <v>0</v>
      </c>
      <c r="AO3" s="109">
        <f>AO2</f>
        <v>0</v>
      </c>
      <c r="AP3" s="107">
        <f>AP2</f>
        <v>0</v>
      </c>
      <c r="AQ3" s="107"/>
    </row>
  </sheetData>
  <sheetProtection algorithmName="SHA-512" hashValue="fdTCxKToWTsYy3uUqX59aouN4UKPcYzD4zO5l83w42vvXBcP+Lj84wn2MBQHP4Xg9VDV/3wxkvG0lWNTwZXVSA==" saltValue="Cu8X82SsifoZv/6x7aP+zQ==" spinCount="100000" sheet="1" formatCells="0" formatColumns="0" formatRows="0" insertColumns="0" insertRows="0" insertHyperlinks="0" deleteColumns="0" deleteRows="0" sort="0" autoFilter="0" pivotTables="0"/>
  <phoneticPr fontId="2"/>
  <dataValidations count="1">
    <dataValidation type="list" allowBlank="1" showInputMessage="1" showErrorMessage="1" sqref="D2" xr:uid="{9B9FCC3E-E2B8-4DA2-ACB8-F8E3CD457A07}">
      <formula1>"1事務所,2店舗（飲食店除く）,3飲食店・ホテル・式場,4工場・研究施設,5医療機関,6学校,7駅,8その他"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表（自動計算）</vt:lpstr>
      <vt:lpstr>裏（自動計算）</vt:lpstr>
      <vt:lpstr>別紙テナント一覧</vt:lpstr>
      <vt:lpstr>データシート</vt:lpstr>
      <vt:lpstr>'表（自動計算）'!Print_Area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萬福 雄太</dc:creator>
  <cp:lastModifiedBy>原島 康浩</cp:lastModifiedBy>
  <cp:lastPrinted>2026-03-21T06:20:39Z</cp:lastPrinted>
  <dcterms:created xsi:type="dcterms:W3CDTF">2007-03-03T05:48:07Z</dcterms:created>
  <dcterms:modified xsi:type="dcterms:W3CDTF">2026-04-07T06:51:25Z</dcterms:modified>
</cp:coreProperties>
</file>